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 NORDIC▼\2024~2025_R06年度(中越・全日本)▼\20250119_◇ｼﾞｭﾆｱｸﾛｶﾝ_20000000\00_HP掲載\20241125_開催要項・ｴﾝﾄﾘｰｼｰﾄ\"/>
    </mc:Choice>
  </mc:AlternateContent>
  <xr:revisionPtr revIDLastSave="0" documentId="13_ncr:1_{4B8298CF-3ABC-444F-B75E-9840B61C944B}" xr6:coauthVersionLast="47" xr6:coauthVersionMax="47" xr10:uidLastSave="{00000000-0000-0000-0000-000000000000}"/>
  <workbookProtection lockStructure="1"/>
  <bookViews>
    <workbookView xWindow="-120" yWindow="-120" windowWidth="24240" windowHeight="13140" xr2:uid="{00000000-000D-0000-FFFF-FFFF00000000}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参加料計算!$A$4:$A$10</definedName>
    <definedName name="_xlnm.Print_Area" localSheetId="0">競技申込書!$A$2:$AF$68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参加料計算!$K$18:$K$71</definedName>
    <definedName name="カルフ2003">競技申込書!$BC$2:$BC$43</definedName>
    <definedName name="ローラー" comment="申込書「種目」リスト用">参加料計算!$A$18:$A$27</definedName>
    <definedName name="ローラー2003">競技申込書!$BD$2:$BD$11</definedName>
    <definedName name="参加料表示">IF(競技申込書!$S$2="",競技申込書!$AH$1,IF(競技申込書!$S$2=参加料計算!$A$1,参加料計算!$A$3:$D$11,IF(競技申込書!$S$2=参加料計算!$F$15,参加料計算!$F$17:$I$30,IF(競技申込書!$S$2=参加料計算!$K$15,参加料計算!$L$17:$O$28,参加料計算!$A$17:$D$28))))</definedName>
    <definedName name="市民" comment="申込書「種目」リスト用">参加料計算!$F$18:$F$29</definedName>
    <definedName name="市民2003">競技申込書!$BB$2:$BB$13</definedName>
    <definedName name="市民スキー選手権大会">競技申込書!$BB$2:$BB$13</definedName>
    <definedName name="十日町カップクロスカントリースキー大会">競技申込書!$BC$2:$BC$43</definedName>
    <definedName name="十日町カップローラースキー大会">競技申込書!$BD$2:$BD$11</definedName>
    <definedName name="大会名">競技申込書!$BA$1:$BD$1</definedName>
    <definedName name="中越地区ジュニアクロスカントリースキー大会">競技申込書!$BA$2:$BA$13</definedName>
  </definedNames>
  <calcPr calcId="191029"/>
</workbook>
</file>

<file path=xl/calcChain.xml><?xml version="1.0" encoding="utf-8"?>
<calcChain xmlns="http://schemas.openxmlformats.org/spreadsheetml/2006/main">
  <c r="BA3" i="5" l="1"/>
  <c r="BA4" i="5"/>
  <c r="BA5" i="5"/>
  <c r="BA6" i="5"/>
  <c r="BA7" i="5"/>
  <c r="BA8" i="5"/>
  <c r="BA2" i="5"/>
  <c r="BA1" i="5"/>
  <c r="AD45" i="5"/>
  <c r="AD44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AE2" i="5"/>
  <c r="BC1" i="5"/>
  <c r="U47" i="5" s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N27" i="9"/>
  <c r="O27" i="9" s="1"/>
  <c r="N26" i="9"/>
  <c r="O26" i="9" s="1"/>
  <c r="N22" i="9"/>
  <c r="O22" i="9" s="1"/>
  <c r="N21" i="9"/>
  <c r="O21" i="9" s="1"/>
  <c r="N25" i="9"/>
  <c r="O25" i="9" s="1"/>
  <c r="N24" i="9"/>
  <c r="O24" i="9" s="1"/>
  <c r="N23" i="9"/>
  <c r="O23" i="9" s="1"/>
  <c r="N20" i="9"/>
  <c r="O20" i="9" s="1"/>
  <c r="N19" i="9"/>
  <c r="O19" i="9" s="1"/>
  <c r="N18" i="9"/>
  <c r="O18" i="9" s="1"/>
  <c r="C27" i="9"/>
  <c r="D27" i="9" s="1"/>
  <c r="C26" i="9"/>
  <c r="D26" i="9" s="1"/>
  <c r="C25" i="9"/>
  <c r="D25" i="9" s="1"/>
  <c r="C24" i="9"/>
  <c r="D24" i="9" s="1"/>
  <c r="C23" i="9"/>
  <c r="D23" i="9" s="1"/>
  <c r="C22" i="9"/>
  <c r="D22" i="9" s="1"/>
  <c r="C21" i="9"/>
  <c r="D21" i="9" s="1"/>
  <c r="C20" i="9"/>
  <c r="D20" i="9" s="1"/>
  <c r="C19" i="9"/>
  <c r="D19" i="9" s="1"/>
  <c r="C18" i="9"/>
  <c r="D18" i="9" s="1"/>
  <c r="H20" i="9"/>
  <c r="I20" i="9" s="1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19" i="9"/>
  <c r="I19" i="9" s="1"/>
  <c r="H18" i="9"/>
  <c r="I18" i="9" s="1"/>
  <c r="C10" i="9"/>
  <c r="D10" i="9" s="1"/>
  <c r="C9" i="9"/>
  <c r="D9" i="9" s="1"/>
  <c r="C8" i="9"/>
  <c r="D8" i="9" s="1"/>
  <c r="C7" i="9"/>
  <c r="D7" i="9" s="1"/>
  <c r="C6" i="9"/>
  <c r="D6" i="9" s="1"/>
  <c r="C5" i="9"/>
  <c r="D5" i="9" s="1"/>
  <c r="C4" i="9"/>
  <c r="D4" i="9" s="1"/>
  <c r="BD1" i="5"/>
  <c r="BB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AE63" i="5"/>
  <c r="E44" i="5"/>
  <c r="AD65" i="5"/>
  <c r="U22" i="6"/>
  <c r="T22" i="6"/>
  <c r="S22" i="6"/>
  <c r="R22" i="6"/>
  <c r="Q22" i="6"/>
  <c r="P22" i="6"/>
  <c r="P23" i="6" s="1"/>
  <c r="O22" i="6"/>
  <c r="N22" i="6"/>
  <c r="M22" i="6"/>
  <c r="L22" i="6"/>
  <c r="K22" i="6"/>
  <c r="J22" i="6"/>
  <c r="I22" i="6"/>
  <c r="H22" i="6"/>
  <c r="G22" i="6"/>
  <c r="F22" i="6"/>
  <c r="E22" i="6"/>
  <c r="D22" i="6"/>
  <c r="D23" i="6" s="1"/>
  <c r="C22" i="6"/>
  <c r="U21" i="6"/>
  <c r="T21" i="6"/>
  <c r="T23" i="6" s="1"/>
  <c r="S21" i="6"/>
  <c r="S23" i="6" s="1"/>
  <c r="R21" i="6"/>
  <c r="R23" i="6" s="1"/>
  <c r="Q21" i="6"/>
  <c r="Q23" i="6" s="1"/>
  <c r="P21" i="6"/>
  <c r="O21" i="6"/>
  <c r="O23" i="6" s="1"/>
  <c r="N21" i="6"/>
  <c r="M21" i="6"/>
  <c r="M23" i="6"/>
  <c r="L21" i="6"/>
  <c r="K21" i="6"/>
  <c r="J21" i="6"/>
  <c r="I21" i="6"/>
  <c r="I23" i="6" s="1"/>
  <c r="H21" i="6"/>
  <c r="H23" i="6" s="1"/>
  <c r="G21" i="6"/>
  <c r="G23" i="6" s="1"/>
  <c r="F21" i="6"/>
  <c r="F23" i="6" s="1"/>
  <c r="E21" i="6"/>
  <c r="D21" i="6"/>
  <c r="C21" i="6"/>
  <c r="C23" i="6" s="1"/>
  <c r="C11" i="9" l="1"/>
  <c r="J23" i="6"/>
  <c r="E23" i="6"/>
  <c r="K23" i="6"/>
  <c r="N28" i="9"/>
  <c r="L23" i="6"/>
  <c r="U23" i="6"/>
  <c r="N23" i="6"/>
  <c r="H30" i="9"/>
  <c r="C28" i="9"/>
  <c r="I30" i="9"/>
  <c r="O28" i="9"/>
  <c r="D11" i="9"/>
  <c r="D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<sst xmlns="http://schemas.openxmlformats.org/spreadsheetml/2006/main" count="277" uniqueCount="228">
  <si>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</si>
  <si>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</si>
  <si>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</si>
  <si>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</si>
  <si>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</si>
  <si>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</si>
  <si>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</si>
  <si>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</si>
  <si>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</si>
  <si>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</si>
  <si>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</si>
  <si>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</si>
  <si>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</si>
  <si>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</si>
  <si>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</si>
  <si>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</si>
  <si>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</si>
  <si>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</si>
  <si>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</si>
  <si>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</si>
  <si>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</si>
  <si>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</si>
  <si>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</si>
  <si>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</si>
  <si>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</si>
  <si>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</si>
  <si>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</si>
  <si>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</si>
  <si>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</si>
  <si>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</si>
  <si>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</si>
  <si>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</si>
  <si>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</si>
  <si>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</si>
  <si>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</si>
  <si>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</si>
  <si>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</si>
  <si>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</si>
  <si>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</si>
  <si>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</si>
  <si>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</si>
  <si>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</si>
  <si>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</si>
  <si>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</si>
  <si>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</si>
  <si>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</si>
  <si>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</si>
  <si>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</si>
  <si>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</si>
  <si>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</si>
  <si>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</si>
  <si>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</si>
  <si>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</si>
  <si>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</si>
  <si>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</si>
  <si>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</si>
  <si>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</si>
  <si>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</si>
  <si>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</si>
  <si>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</si>
  <si>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</si>
  <si>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</si>
  <si>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</si>
  <si>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</si>
  <si>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</si>
  <si>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</si>
  <si>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</si>
  <si>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</si>
  <si>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</si>
  <si>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</si>
  <si>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</si>
  <si>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</si>
  <si>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</si>
  <si>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</si>
  <si>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</si>
  <si>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</si>
  <si>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</si>
  <si>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</si>
  <si>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</si>
  <si>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</si>
  <si>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</si>
  <si>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</si>
  <si>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</si>
  <si>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</si>
  <si>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</si>
  <si>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</si>
  <si>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</si>
  <si>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</si>
  <si>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</si>
  <si>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</si>
  <si>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</si>
  <si>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</si>
  <si>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</si>
  <si>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</si>
  <si>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</si>
  <si>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</si>
  <si>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</si>
  <si>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</si>
  <si>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</si>
  <si>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</si>
  <si>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</si>
  <si>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</si>
  <si>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</si>
  <si>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</si>
  <si>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</si>
  <si>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</si>
  <si>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</si>
  <si>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</si>
  <si>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</si>
  <si>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</si>
  <si>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</si>
  <si>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</si>
  <si>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</si>
  <si>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</si>
  <si>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小学6年男子 3㎞</t>
  </si>
  <si>
    <t>小学5年男子 3㎞</t>
  </si>
  <si>
    <t>小学6年女子 3㎞</t>
  </si>
  <si>
    <t>小学5年女子 3㎞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</si>
  <si>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</si>
  <si>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</si>
  <si>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</si>
  <si>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</si>
  <si>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</si>
  <si>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</si>
  <si>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</si>
  <si>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</si>
  <si>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</si>
  <si>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</si>
  <si>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</si>
  <si>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</si>
  <si>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</si>
  <si>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</si>
  <si>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</si>
  <si>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</si>
  <si>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</si>
  <si>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</si>
  <si>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</si>
  <si>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</si>
  <si>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</si>
  <si>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</si>
  <si>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</si>
  <si>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</si>
  <si>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</si>
  <si>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</si>
  <si>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</si>
  <si>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</si>
  <si>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</si>
  <si>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</si>
  <si>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</si>
  <si>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</si>
  <si>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</si>
  <si>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</si>
  <si>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</si>
  <si>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</si>
  <si>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</si>
  <si>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</si>
  <si>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</si>
  <si>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</si>
  <si>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</si>
  <si>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</si>
  <si>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</si>
  <si>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</si>
  <si>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</si>
  <si>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</si>
  <si>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</si>
  <si>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</si>
  <si>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</si>
  <si>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</si>
  <si>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</si>
  <si>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</si>
  <si>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</si>
  <si>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</si>
  <si>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</si>
  <si>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</si>
  <si>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</si>
  <si>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</si>
  <si>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</si>
  <si>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</si>
  <si>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</si>
  <si>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</si>
  <si>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</si>
  <si>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</si>
  <si>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</si>
  <si>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</si>
  <si>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</si>
  <si>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</si>
  <si>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</si>
  <si>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</si>
  <si>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</si>
  <si>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</si>
  <si>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</si>
  <si>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</si>
  <si>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</si>
  <si>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</si>
  <si>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</si>
  <si>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</si>
  <si>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参加チーム数</t>
    <rPh sb="0" eb="2">
      <t>サンカ</t>
    </rPh>
    <rPh sb="5" eb="6">
      <t>スウ</t>
    </rPh>
    <phoneticPr fontId="1"/>
  </si>
  <si>
    <t>参加料</t>
    <rPh sb="0" eb="2">
      <t>サンカ</t>
    </rPh>
    <rPh sb="2" eb="3">
      <t>リョウ</t>
    </rPh>
    <phoneticPr fontId="1"/>
  </si>
  <si>
    <t>※市民スキー選手権大会
　 チームスプリント競技</t>
    <rPh sb="6" eb="9">
      <t>センシュケン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</si>
  <si>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</si>
  <si>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</si>
  <si>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</si>
  <si>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</si>
  <si>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</si>
  <si>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</si>
  <si>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</si>
  <si>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</si>
  <si>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</si>
  <si>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</si>
  <si>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</si>
  <si>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</si>
  <si>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</si>
  <si>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</si>
  <si>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</si>
  <si>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</si>
  <si>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</si>
  <si>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十日町旅館組合  代表   やすらぎ荘 　   TEL：025-757-1547</t>
    <rPh sb="0" eb="3">
      <t>トオカマチ</t>
    </rPh>
    <rPh sb="3" eb="5">
      <t>リョカン</t>
    </rPh>
    <rPh sb="5" eb="7">
      <t>クミアイ</t>
    </rPh>
    <rPh sb="9" eb="11">
      <t>ダイヒョウ</t>
    </rPh>
    <rPh sb="18" eb="19">
      <t>ソウ</t>
    </rPh>
    <phoneticPr fontId="1"/>
  </si>
  <si>
    <r>
      <t>※必要事項をご記入のうえ、メールでご提出ください。（</t>
    </r>
    <r>
      <rPr>
        <u/>
        <sz val="11"/>
        <rFont val="ＭＳ Ｐ明朝"/>
        <family val="1"/>
        <charset val="128"/>
      </rPr>
      <t>メール不可の場合のみFAX受付</t>
    </r>
    <r>
      <rPr>
        <sz val="11"/>
        <rFont val="ＭＳ Ｐ明朝"/>
        <family val="1"/>
        <charset val="128"/>
      </rPr>
      <t>）</t>
    </r>
    <rPh sb="1" eb="3">
      <t>ヒツヨウ</t>
    </rPh>
    <rPh sb="3" eb="5">
      <t>ジコウ</t>
    </rPh>
    <rPh sb="7" eb="9">
      <t>キニュウ</t>
    </rPh>
    <rPh sb="18" eb="20">
      <t>テイシュツ</t>
    </rPh>
    <rPh sb="29" eb="31">
      <t>フカ</t>
    </rPh>
    <rPh sb="32" eb="34">
      <t>バアイ</t>
    </rPh>
    <rPh sb="39" eb="41">
      <t>ウケツケ</t>
    </rPh>
    <phoneticPr fontId="1"/>
  </si>
  <si>
    <t>壮年女子 3㎞CL･FR</t>
    <phoneticPr fontId="1"/>
  </si>
  <si>
    <t>壮年男子 5㎞CL･FR</t>
    <phoneticPr fontId="1"/>
  </si>
  <si>
    <t>小学6年男子 3㎞CL･FR</t>
    <phoneticPr fontId="1"/>
  </si>
  <si>
    <t>十日町市スキー協会　会長　井川純宏（ｲｶﾞﾜ ﾖｼﾋﾛ）</t>
    <rPh sb="0" eb="4">
      <t>トオカマチシ</t>
    </rPh>
    <rPh sb="7" eb="9">
      <t>キョウカイ</t>
    </rPh>
    <rPh sb="10" eb="12">
      <t>カイチョウ</t>
    </rPh>
    <rPh sb="13" eb="15">
      <t>イガワ</t>
    </rPh>
    <rPh sb="15" eb="16">
      <t>ジュン</t>
    </rPh>
    <rPh sb="16" eb="17">
      <t>ヒロシ</t>
    </rPh>
    <phoneticPr fontId="1"/>
  </si>
  <si>
    <t>中越ジュニアクロスカントリースキー大会</t>
  </si>
  <si>
    <t>中越ジュニアクロスカントリースキー大会</t>
    <phoneticPr fontId="1"/>
  </si>
  <si>
    <t>小学3・4年男子 2㎞</t>
    <phoneticPr fontId="1"/>
  </si>
  <si>
    <t>小学3・4年女子 2㎞</t>
    <phoneticPr fontId="1"/>
  </si>
  <si>
    <t>小学1・2年男女混合 1㎞</t>
    <rPh sb="0" eb="2">
      <t>ショウガク</t>
    </rPh>
    <rPh sb="5" eb="6">
      <t>ネン</t>
    </rPh>
    <rPh sb="6" eb="8">
      <t>ダンジョ</t>
    </rPh>
    <rPh sb="8" eb="10">
      <t>コンゴウ</t>
    </rPh>
    <phoneticPr fontId="1"/>
  </si>
  <si>
    <t>魚沼農業協同組合　吉田支店　（普通）　０００２２７０</t>
    <rPh sb="0" eb="2">
      <t>ウオヌマ</t>
    </rPh>
    <rPh sb="2" eb="4">
      <t>ノウギョウ</t>
    </rPh>
    <rPh sb="4" eb="6">
      <t>キョウドウ</t>
    </rPh>
    <rPh sb="6" eb="8">
      <t>クミアイ</t>
    </rPh>
    <rPh sb="9" eb="11">
      <t>ヨシダ</t>
    </rPh>
    <rPh sb="11" eb="13">
      <t>シテン</t>
    </rPh>
    <rPh sb="15" eb="17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</si>
</sst>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02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shrinkToFit="1"/>
    </xf>
    <xf numFmtId="0" fontId="12" fillId="0" borderId="0" xfId="0" applyFont="1" applyAlignment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76" fontId="11" fillId="0" borderId="25" xfId="0" applyNumberFormat="1" applyFont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12" fillId="0" borderId="35" xfId="0" applyFont="1" applyBorder="1"/>
    <xf numFmtId="0" fontId="17" fillId="0" borderId="35" xfId="0" applyFont="1" applyBorder="1" applyAlignment="1">
      <alignment vertical="center"/>
    </xf>
    <xf numFmtId="49" fontId="0" fillId="0" borderId="0" xfId="3" applyNumberFormat="1" applyFont="1">
      <alignment vertical="center"/>
    </xf>
    <xf numFmtId="0" fontId="0" fillId="0" borderId="0" xfId="3" applyFont="1">
      <alignment vertical="center"/>
    </xf>
    <xf numFmtId="0" fontId="0" fillId="0" borderId="36" xfId="3" applyFont="1" applyBorder="1">
      <alignment vertical="center"/>
    </xf>
    <xf numFmtId="0" fontId="0" fillId="0" borderId="37" xfId="3" applyFont="1" applyBorder="1">
      <alignment vertical="center"/>
    </xf>
    <xf numFmtId="0" fontId="0" fillId="0" borderId="28" xfId="3" applyFont="1" applyBorder="1">
      <alignment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26" fillId="0" borderId="0" xfId="0" applyFont="1"/>
    <xf numFmtId="0" fontId="2" fillId="0" borderId="0" xfId="0" applyFont="1" applyAlignment="1">
      <alignment horizontal="center" vertical="center"/>
    </xf>
    <xf numFmtId="56" fontId="15" fillId="0" borderId="38" xfId="0" applyNumberFormat="1" applyFont="1" applyBorder="1" applyAlignment="1">
      <alignment horizontal="right" vertical="center" shrinkToFit="1"/>
    </xf>
    <xf numFmtId="56" fontId="15" fillId="0" borderId="39" xfId="0" applyNumberFormat="1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54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4" xfId="0" applyFont="1" applyBorder="1" applyAlignment="1">
      <alignment vertical="center" shrinkToFit="1"/>
    </xf>
    <xf numFmtId="0" fontId="18" fillId="0" borderId="5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23" fillId="0" borderId="56" xfId="3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3" applyFont="1" applyBorder="1">
      <alignment vertical="center"/>
    </xf>
    <xf numFmtId="0" fontId="12" fillId="3" borderId="66" xfId="0" applyFont="1" applyFill="1" applyBorder="1" applyAlignment="1">
      <alignment horizontal="center" vertical="center" shrinkToFit="1"/>
    </xf>
    <xf numFmtId="49" fontId="12" fillId="4" borderId="22" xfId="3" applyNumberFormat="1" applyFont="1" applyFill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3" borderId="69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center" vertical="center" shrinkToFit="1"/>
    </xf>
    <xf numFmtId="0" fontId="0" fillId="0" borderId="27" xfId="3" applyFont="1" applyBorder="1">
      <alignment vertical="center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22" xfId="3" applyFont="1" applyFill="1" applyBorder="1">
      <alignment vertical="center"/>
    </xf>
    <xf numFmtId="0" fontId="12" fillId="2" borderId="71" xfId="0" applyFont="1" applyFill="1" applyBorder="1" applyAlignment="1">
      <alignment horizontal="center" vertical="center" wrapText="1" shrinkToFit="1"/>
    </xf>
    <xf numFmtId="0" fontId="9" fillId="0" borderId="0" xfId="3" applyFo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3" applyFont="1" applyProtection="1">
      <alignment vertical="center"/>
      <protection locked="0"/>
    </xf>
    <xf numFmtId="6" fontId="12" fillId="0" borderId="0" xfId="2" applyFont="1" applyAlignment="1" applyProtection="1"/>
    <xf numFmtId="6" fontId="12" fillId="0" borderId="0" xfId="2" applyFont="1" applyAlignment="1" applyProtection="1">
      <alignment horizontal="center"/>
    </xf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75" xfId="0" applyFont="1" applyBorder="1"/>
    <xf numFmtId="0" fontId="12" fillId="0" borderId="76" xfId="0" applyFont="1" applyBorder="1" applyAlignment="1">
      <alignment horizontal="center"/>
    </xf>
    <xf numFmtId="6" fontId="9" fillId="0" borderId="51" xfId="2" applyFont="1" applyBorder="1" applyAlignment="1"/>
    <xf numFmtId="0" fontId="12" fillId="0" borderId="77" xfId="0" applyFont="1" applyBorder="1" applyAlignment="1">
      <alignment horizontal="center"/>
    </xf>
    <xf numFmtId="0" fontId="12" fillId="0" borderId="0" xfId="3" applyFont="1">
      <alignment vertical="center"/>
    </xf>
    <xf numFmtId="6" fontId="0" fillId="0" borderId="78" xfId="2" applyFont="1" applyBorder="1" applyAlignment="1" applyProtection="1"/>
    <xf numFmtId="6" fontId="0" fillId="0" borderId="79" xfId="2" applyFont="1" applyBorder="1" applyAlignment="1" applyProtection="1"/>
    <xf numFmtId="6" fontId="0" fillId="0" borderId="80" xfId="2" applyFont="1" applyBorder="1" applyAlignment="1" applyProtection="1"/>
    <xf numFmtId="6" fontId="0" fillId="0" borderId="81" xfId="2" applyFont="1" applyBorder="1" applyAlignment="1" applyProtection="1"/>
    <xf numFmtId="6" fontId="9" fillId="0" borderId="51" xfId="2" applyFont="1" applyBorder="1" applyAlignment="1" applyProtection="1"/>
    <xf numFmtId="6" fontId="0" fillId="0" borderId="78" xfId="0" applyNumberFormat="1" applyBorder="1"/>
    <xf numFmtId="6" fontId="0" fillId="0" borderId="79" xfId="0" applyNumberFormat="1" applyBorder="1"/>
    <xf numFmtId="6" fontId="0" fillId="0" borderId="80" xfId="0" applyNumberFormat="1" applyBorder="1"/>
    <xf numFmtId="6" fontId="0" fillId="0" borderId="81" xfId="0" applyNumberForma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2" applyFont="1" applyBorder="1" applyAlignment="1" applyProtection="1">
      <alignment horizontal="right"/>
    </xf>
    <xf numFmtId="6" fontId="12" fillId="0" borderId="84" xfId="2" applyFont="1" applyBorder="1" applyAlignment="1" applyProtection="1">
      <alignment horizontal="right"/>
    </xf>
    <xf numFmtId="6" fontId="12" fillId="0" borderId="85" xfId="2" applyFont="1" applyBorder="1" applyAlignment="1" applyProtection="1">
      <alignment horizontal="right"/>
    </xf>
    <xf numFmtId="6" fontId="12" fillId="0" borderId="86" xfId="2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Border="1" applyAlignment="1">
      <alignment horizontal="center"/>
    </xf>
    <xf numFmtId="181" fontId="0" fillId="0" borderId="89" xfId="0" applyNumberFormat="1" applyBorder="1" applyAlignment="1">
      <alignment horizontal="center"/>
    </xf>
    <xf numFmtId="181" fontId="0" fillId="0" borderId="90" xfId="0" applyNumberFormat="1" applyBorder="1" applyAlignment="1">
      <alignment horizontal="center"/>
    </xf>
    <xf numFmtId="181" fontId="0" fillId="0" borderId="91" xfId="0" applyNumberFormat="1" applyBorder="1" applyAlignment="1">
      <alignment horizontal="center"/>
    </xf>
    <xf numFmtId="6" fontId="12" fillId="0" borderId="83" xfId="2" applyFont="1" applyBorder="1" applyAlignment="1">
      <alignment horizontal="right"/>
    </xf>
    <xf numFmtId="6" fontId="12" fillId="0" borderId="84" xfId="2" applyFont="1" applyBorder="1" applyAlignment="1">
      <alignment horizontal="right"/>
    </xf>
    <xf numFmtId="6" fontId="12" fillId="0" borderId="85" xfId="2" applyFont="1" applyBorder="1" applyAlignment="1">
      <alignment horizontal="right"/>
    </xf>
    <xf numFmtId="6" fontId="12" fillId="0" borderId="86" xfId="2" applyFont="1" applyBorder="1" applyAlignment="1">
      <alignment horizontal="right"/>
    </xf>
    <xf numFmtId="180" fontId="11" fillId="0" borderId="92" xfId="0" applyNumberFormat="1" applyFont="1" applyBorder="1" applyAlignment="1">
      <alignment horizontal="right" vertical="center" shrinkToFit="1"/>
    </xf>
    <xf numFmtId="0" fontId="11" fillId="0" borderId="93" xfId="0" applyFont="1" applyBorder="1" applyAlignment="1">
      <alignment vertical="center" shrinkToFit="1"/>
    </xf>
    <xf numFmtId="0" fontId="0" fillId="0" borderId="0" xfId="3" applyFont="1" applyAlignment="1">
      <alignment vertical="center" shrinkToFit="1"/>
    </xf>
    <xf numFmtId="0" fontId="21" fillId="0" borderId="84" xfId="0" applyFont="1" applyBorder="1" applyAlignment="1">
      <alignment vertical="center" shrinkToFit="1"/>
    </xf>
    <xf numFmtId="0" fontId="21" fillId="0" borderId="84" xfId="0" applyFont="1" applyBorder="1" applyAlignment="1">
      <alignment shrinkToFit="1"/>
    </xf>
    <xf numFmtId="0" fontId="21" fillId="0" borderId="94" xfId="0" applyFont="1" applyBorder="1" applyAlignment="1">
      <alignment horizontal="center" vertical="center" shrinkToFit="1"/>
    </xf>
    <xf numFmtId="6" fontId="22" fillId="0" borderId="80" xfId="2" applyFont="1" applyBorder="1" applyAlignment="1" applyProtection="1">
      <alignment horizontal="center" vertical="center" shrinkToFit="1"/>
    </xf>
    <xf numFmtId="182" fontId="13" fillId="0" borderId="64" xfId="0" applyNumberFormat="1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/>
    </xf>
    <xf numFmtId="0" fontId="0" fillId="0" borderId="56" xfId="3" applyFont="1" applyBorder="1">
      <alignment vertical="center"/>
    </xf>
    <xf numFmtId="0" fontId="12" fillId="0" borderId="96" xfId="0" applyFont="1" applyBorder="1" applyAlignment="1">
      <alignment horizontal="right" vertical="center"/>
    </xf>
    <xf numFmtId="178" fontId="22" fillId="0" borderId="97" xfId="0" applyNumberFormat="1" applyFont="1" applyBorder="1" applyAlignment="1">
      <alignment horizontal="center" vertical="center" shrinkToFit="1"/>
    </xf>
    <xf numFmtId="179" fontId="28" fillId="0" borderId="98" xfId="0" applyNumberFormat="1" applyFont="1" applyBorder="1" applyAlignment="1">
      <alignment horizontal="center" vertical="center" shrinkToFit="1"/>
    </xf>
    <xf numFmtId="0" fontId="17" fillId="0" borderId="99" xfId="0" applyFont="1" applyBorder="1" applyAlignment="1">
      <alignment vertical="center"/>
    </xf>
    <xf numFmtId="0" fontId="12" fillId="0" borderId="99" xfId="0" applyFont="1" applyBorder="1" applyAlignment="1">
      <alignment horizontal="center" vertical="center" shrinkToFit="1"/>
    </xf>
    <xf numFmtId="0" fontId="0" fillId="0" borderId="99" xfId="3" applyFont="1" applyBorder="1">
      <alignment vertical="center"/>
    </xf>
    <xf numFmtId="0" fontId="12" fillId="0" borderId="100" xfId="0" applyFont="1" applyBorder="1" applyAlignment="1">
      <alignment horizontal="center" vertical="center" wrapText="1" shrinkToFit="1"/>
    </xf>
    <xf numFmtId="0" fontId="12" fillId="0" borderId="99" xfId="0" applyFont="1" applyBorder="1" applyAlignment="1">
      <alignment vertical="center" shrinkToFit="1"/>
    </xf>
    <xf numFmtId="0" fontId="12" fillId="0" borderId="99" xfId="0" applyFont="1" applyBorder="1" applyAlignment="1">
      <alignment horizontal="right" vertical="center" shrinkToFit="1"/>
    </xf>
    <xf numFmtId="0" fontId="21" fillId="0" borderId="9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29" fillId="0" borderId="0" xfId="0" applyFont="1" applyAlignment="1">
      <alignment vertical="top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12" fillId="0" borderId="96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/>
    <xf numFmtId="0" fontId="22" fillId="0" borderId="99" xfId="0" applyFont="1" applyBorder="1" applyAlignment="1" applyProtection="1">
      <alignment horizontal="center" vertical="center" shrinkToFit="1"/>
      <protection locked="0"/>
    </xf>
    <xf numFmtId="57" fontId="25" fillId="0" borderId="101" xfId="0" applyNumberFormat="1" applyFont="1" applyBorder="1" applyAlignment="1" applyProtection="1">
      <alignment horizontal="center" vertical="center" shrinkToFit="1"/>
      <protection locked="0"/>
    </xf>
    <xf numFmtId="0" fontId="31" fillId="0" borderId="102" xfId="0" applyFont="1" applyBorder="1" applyAlignment="1">
      <alignment vertical="center"/>
    </xf>
    <xf numFmtId="0" fontId="31" fillId="0" borderId="103" xfId="0" applyFont="1" applyBorder="1"/>
    <xf numFmtId="0" fontId="31" fillId="0" borderId="0" xfId="0" applyFont="1" applyAlignment="1">
      <alignment horizontal="center" vertical="center"/>
    </xf>
    <xf numFmtId="0" fontId="31" fillId="0" borderId="104" xfId="0" applyFont="1" applyBorder="1" applyAlignment="1">
      <alignment vertical="center" shrinkToFit="1"/>
    </xf>
    <xf numFmtId="0" fontId="31" fillId="0" borderId="105" xfId="0" applyFont="1" applyBorder="1" applyAlignment="1">
      <alignment vertical="center"/>
    </xf>
    <xf numFmtId="0" fontId="31" fillId="0" borderId="105" xfId="0" applyFont="1" applyBorder="1"/>
    <xf numFmtId="0" fontId="31" fillId="0" borderId="102" xfId="0" applyFont="1" applyBorder="1"/>
    <xf numFmtId="49" fontId="22" fillId="0" borderId="106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3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181" fontId="9" fillId="0" borderId="107" xfId="0" applyNumberFormat="1" applyFont="1" applyBorder="1" applyAlignment="1">
      <alignment horizontal="center"/>
    </xf>
    <xf numFmtId="0" fontId="34" fillId="0" borderId="105" xfId="0" applyFont="1" applyBorder="1" applyAlignment="1">
      <alignment vertical="center"/>
    </xf>
    <xf numFmtId="0" fontId="34" fillId="0" borderId="105" xfId="0" applyFont="1" applyBorder="1"/>
    <xf numFmtId="0" fontId="34" fillId="0" borderId="102" xfId="0" applyFont="1" applyBorder="1" applyAlignment="1">
      <alignment vertical="center"/>
    </xf>
    <xf numFmtId="6" fontId="12" fillId="0" borderId="140" xfId="2" applyFont="1" applyBorder="1" applyAlignment="1" applyProtection="1">
      <alignment horizontal="right"/>
    </xf>
    <xf numFmtId="181" fontId="0" fillId="0" borderId="107" xfId="0" applyNumberFormat="1" applyBorder="1" applyAlignment="1">
      <alignment horizontal="center"/>
    </xf>
    <xf numFmtId="6" fontId="0" fillId="0" borderId="51" xfId="2" applyFont="1" applyBorder="1" applyAlignment="1" applyProtection="1"/>
    <xf numFmtId="0" fontId="12" fillId="0" borderId="144" xfId="0" applyFont="1" applyBorder="1" applyAlignment="1">
      <alignment shrinkToFit="1"/>
    </xf>
    <xf numFmtId="0" fontId="13" fillId="0" borderId="0" xfId="0" applyFont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108" xfId="0" applyFont="1" applyBorder="1" applyAlignment="1">
      <alignment vertical="center" shrinkToFit="1"/>
    </xf>
    <xf numFmtId="0" fontId="13" fillId="0" borderId="109" xfId="0" applyFont="1" applyBorder="1" applyAlignment="1">
      <alignment vertical="center" shrinkToFit="1"/>
    </xf>
    <xf numFmtId="0" fontId="13" fillId="0" borderId="110" xfId="0" applyFont="1" applyBorder="1" applyAlignment="1">
      <alignment vertical="center" shrinkToFit="1"/>
    </xf>
    <xf numFmtId="0" fontId="17" fillId="0" borderId="107" xfId="0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0" fontId="11" fillId="0" borderId="99" xfId="0" applyFont="1" applyBorder="1" applyAlignment="1" applyProtection="1">
      <alignment vertical="center" shrinkToFit="1"/>
      <protection locked="0"/>
    </xf>
    <xf numFmtId="0" fontId="11" fillId="0" borderId="111" xfId="0" applyFont="1" applyBorder="1" applyAlignment="1" applyProtection="1">
      <alignment vertical="center" shrinkToFit="1"/>
      <protection locked="0"/>
    </xf>
    <xf numFmtId="0" fontId="21" fillId="0" borderId="86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86" xfId="0" applyFont="1" applyBorder="1" applyAlignment="1">
      <alignment horizontal="center" vertical="center" textRotation="255" shrinkToFit="1"/>
    </xf>
    <xf numFmtId="0" fontId="21" fillId="0" borderId="119" xfId="0" applyFont="1" applyBorder="1" applyAlignment="1">
      <alignment horizontal="center" vertical="center" textRotation="255" shrinkToFit="1"/>
    </xf>
    <xf numFmtId="0" fontId="9" fillId="0" borderId="120" xfId="0" applyFont="1" applyBorder="1" applyAlignment="1" applyProtection="1">
      <alignment vertical="center" shrinkToFit="1"/>
      <protection locked="0"/>
    </xf>
    <xf numFmtId="0" fontId="9" fillId="0" borderId="121" xfId="0" applyFont="1" applyBorder="1" applyAlignment="1" applyProtection="1">
      <alignment vertical="center" shrinkToFit="1"/>
      <protection locked="0"/>
    </xf>
    <xf numFmtId="0" fontId="9" fillId="0" borderId="122" xfId="0" applyFont="1" applyBorder="1" applyAlignment="1" applyProtection="1">
      <alignment vertical="center" shrinkToFit="1"/>
      <protection locked="0"/>
    </xf>
    <xf numFmtId="0" fontId="11" fillId="0" borderId="141" xfId="0" applyFont="1" applyBorder="1" applyAlignment="1" applyProtection="1">
      <alignment vertical="center" shrinkToFit="1"/>
      <protection locked="0"/>
    </xf>
    <xf numFmtId="0" fontId="11" fillId="0" borderId="142" xfId="0" applyFont="1" applyBorder="1" applyAlignment="1" applyProtection="1">
      <alignment vertical="center" shrinkToFit="1"/>
      <protection locked="0"/>
    </xf>
    <xf numFmtId="0" fontId="11" fillId="0" borderId="143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123" xfId="0" applyFont="1" applyBorder="1" applyAlignment="1" applyProtection="1">
      <alignment vertical="center" shrinkToFi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93" xfId="0" applyFont="1" applyBorder="1" applyAlignment="1">
      <alignment vertical="center" shrinkToFit="1"/>
    </xf>
    <xf numFmtId="0" fontId="11" fillId="0" borderId="115" xfId="0" applyFont="1" applyBorder="1" applyAlignment="1">
      <alignment vertical="center" shrinkToFit="1"/>
    </xf>
    <xf numFmtId="49" fontId="11" fillId="0" borderId="23" xfId="0" applyNumberFormat="1" applyFont="1" applyBorder="1" applyAlignment="1" applyProtection="1">
      <alignment vertical="center"/>
      <protection locked="0"/>
    </xf>
    <xf numFmtId="49" fontId="11" fillId="0" borderId="116" xfId="0" applyNumberFormat="1" applyFont="1" applyBorder="1" applyAlignment="1" applyProtection="1">
      <alignment vertical="center"/>
      <protection locked="0"/>
    </xf>
    <xf numFmtId="0" fontId="21" fillId="0" borderId="83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shrinkToFit="1"/>
    </xf>
    <xf numFmtId="0" fontId="17" fillId="0" borderId="124" xfId="0" applyFont="1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58" fontId="27" fillId="0" borderId="0" xfId="0" applyNumberFormat="1" applyFont="1" applyAlignment="1" applyProtection="1">
      <alignment horizontal="right"/>
      <protection locked="0"/>
    </xf>
    <xf numFmtId="0" fontId="11" fillId="0" borderId="112" xfId="0" applyFont="1" applyBorder="1" applyAlignment="1" applyProtection="1">
      <alignment vertical="center"/>
      <protection locked="0"/>
    </xf>
    <xf numFmtId="0" fontId="11" fillId="0" borderId="113" xfId="0" applyFont="1" applyBorder="1" applyAlignment="1" applyProtection="1">
      <alignment vertical="center"/>
      <protection locked="0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32" fillId="0" borderId="96" xfId="1" applyNumberFormat="1" applyBorder="1" applyAlignment="1" applyProtection="1">
      <alignment vertical="center"/>
      <protection locked="0"/>
    </xf>
    <xf numFmtId="49" fontId="22" fillId="0" borderId="96" xfId="0" applyNumberFormat="1" applyFont="1" applyBorder="1" applyAlignment="1" applyProtection="1">
      <alignment vertical="center"/>
      <protection locked="0"/>
    </xf>
    <xf numFmtId="49" fontId="22" fillId="0" borderId="114" xfId="0" applyNumberFormat="1" applyFont="1" applyBorder="1" applyAlignment="1" applyProtection="1">
      <alignment vertical="center"/>
      <protection locked="0"/>
    </xf>
    <xf numFmtId="0" fontId="11" fillId="0" borderId="117" xfId="0" applyFont="1" applyBorder="1" applyAlignment="1" applyProtection="1">
      <alignment vertical="center"/>
      <protection locked="0"/>
    </xf>
    <xf numFmtId="0" fontId="11" fillId="0" borderId="118" xfId="0" applyFont="1" applyBorder="1" applyAlignment="1" applyProtection="1">
      <alignment vertical="center"/>
      <protection locked="0"/>
    </xf>
    <xf numFmtId="0" fontId="24" fillId="0" borderId="0" xfId="0" applyFont="1" applyAlignment="1">
      <alignment vertical="center" wrapText="1" shrinkToFit="1"/>
    </xf>
    <xf numFmtId="0" fontId="24" fillId="0" borderId="0" xfId="0" applyFont="1" applyAlignment="1">
      <alignment vertical="center" shrinkToFit="1"/>
    </xf>
    <xf numFmtId="0" fontId="21" fillId="0" borderId="127" xfId="0" applyFont="1" applyBorder="1" applyAlignment="1">
      <alignment horizontal="center" vertical="center" shrinkToFit="1"/>
    </xf>
    <xf numFmtId="0" fontId="21" fillId="0" borderId="128" xfId="0" applyFont="1" applyBorder="1" applyAlignment="1">
      <alignment horizontal="center" vertical="center" shrinkToFit="1"/>
    </xf>
    <xf numFmtId="0" fontId="22" fillId="0" borderId="73" xfId="0" applyFont="1" applyBorder="1" applyAlignment="1" applyProtection="1">
      <alignment horizontal="center" vertical="center" shrinkToFit="1"/>
      <protection locked="0"/>
    </xf>
    <xf numFmtId="0" fontId="22" fillId="0" borderId="129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130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131" xfId="0" applyFont="1" applyFill="1" applyBorder="1" applyAlignment="1">
      <alignment horizontal="center" vertical="center" shrinkToFit="1"/>
    </xf>
    <xf numFmtId="0" fontId="9" fillId="5" borderId="132" xfId="0" applyFont="1" applyFill="1" applyBorder="1" applyAlignment="1">
      <alignment horizontal="center" vertical="center" shrinkToFit="1"/>
    </xf>
    <xf numFmtId="0" fontId="9" fillId="5" borderId="133" xfId="0" applyFont="1" applyFill="1" applyBorder="1" applyAlignment="1">
      <alignment horizontal="center" vertical="center" shrinkToFit="1"/>
    </xf>
    <xf numFmtId="177" fontId="12" fillId="0" borderId="127" xfId="0" applyNumberFormat="1" applyFont="1" applyBorder="1" applyAlignment="1" applyProtection="1">
      <alignment horizontal="center" vertical="center" shrinkToFit="1"/>
      <protection locked="0"/>
    </xf>
    <xf numFmtId="177" fontId="12" fillId="0" borderId="128" xfId="0" applyNumberFormat="1" applyFont="1" applyBorder="1" applyAlignment="1" applyProtection="1">
      <alignment horizontal="center" vertical="center" shrinkToFit="1"/>
      <protection locked="0"/>
    </xf>
    <xf numFmtId="177" fontId="12" fillId="0" borderId="94" xfId="0" applyNumberFormat="1" applyFont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177" fontId="12" fillId="0" borderId="135" xfId="0" applyNumberFormat="1" applyFont="1" applyBorder="1" applyAlignment="1" applyProtection="1">
      <alignment horizontal="center" vertical="center" shrinkToFit="1"/>
      <protection locked="0"/>
    </xf>
    <xf numFmtId="177" fontId="12" fillId="0" borderId="136" xfId="0" applyNumberFormat="1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left" shrinkToFit="1"/>
    </xf>
    <xf numFmtId="0" fontId="12" fillId="0" borderId="27" xfId="0" applyFont="1" applyBorder="1" applyAlignment="1">
      <alignment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2" fillId="0" borderId="28" xfId="0" applyFont="1" applyBorder="1"/>
    <xf numFmtId="0" fontId="18" fillId="0" borderId="53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right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134" xfId="0" applyFont="1" applyBorder="1" applyAlignment="1">
      <alignment horizontal="center" vertical="center"/>
    </xf>
    <xf numFmtId="0" fontId="13" fillId="0" borderId="107" xfId="0" applyFont="1" applyBorder="1" applyAlignment="1">
      <alignment horizontal="distributed" vertical="center"/>
    </xf>
    <xf numFmtId="0" fontId="13" fillId="0" borderId="101" xfId="0" applyFont="1" applyBorder="1" applyAlignment="1">
      <alignment horizontal="distributed" vertical="center"/>
    </xf>
    <xf numFmtId="0" fontId="17" fillId="0" borderId="111" xfId="0" applyFont="1" applyBorder="1" applyAlignment="1">
      <alignment horizontal="center" vertical="center" shrinkToFit="1"/>
    </xf>
    <xf numFmtId="0" fontId="12" fillId="0" borderId="137" xfId="0" applyFont="1" applyBorder="1" applyAlignment="1">
      <alignment horizontal="center" vertical="center" shrinkToFit="1"/>
    </xf>
    <xf numFmtId="0" fontId="12" fillId="0" borderId="138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9" xfId="0" applyFont="1" applyBorder="1" applyAlignment="1">
      <alignment horizontal="center" vertical="center" shrinkToFit="1"/>
    </xf>
    <xf numFmtId="0" fontId="11" fillId="2" borderId="140" xfId="0" applyFont="1" applyFill="1" applyBorder="1" applyAlignment="1" applyProtection="1">
      <alignment horizontal="center" vertical="center" shrinkToFit="1"/>
      <protection locked="0"/>
    </xf>
    <xf numFmtId="0" fontId="11" fillId="2" borderId="99" xfId="0" applyFont="1" applyFill="1" applyBorder="1" applyAlignment="1" applyProtection="1">
      <alignment horizontal="center" vertical="center" shrinkToFit="1"/>
      <protection locked="0"/>
    </xf>
    <xf numFmtId="0" fontId="11" fillId="2" borderId="11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7" fillId="0" borderId="107" xfId="0" applyFont="1" applyBorder="1" applyAlignment="1">
      <alignment horizontal="center"/>
    </xf>
    <xf numFmtId="0" fontId="17" fillId="0" borderId="99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183" fontId="12" fillId="3" borderId="0" xfId="0" applyNumberFormat="1" applyFont="1" applyFill="1" applyAlignment="1">
      <alignment horizontal="center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14"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border>
        <bottom/>
      </border>
    </dxf>
    <dxf>
      <fill>
        <patternFill>
          <bgColor indexed="34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ndense val="0"/>
        <extend val="0"/>
        <color indexed="10"/>
      </font>
    </dxf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87631</xdr:colOff>
      <xdr:row>0</xdr:row>
      <xdr:rowOff>39781</xdr:rowOff>
    </xdr:from>
    <xdr:to>
      <xdr:col>31</xdr:col>
      <xdr:colOff>937225</xdr:colOff>
      <xdr:row>0</xdr:row>
      <xdr:rowOff>962307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631" y="39781"/>
          <a:ext cx="8301506" cy="922526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各シートの</a:t>
          </a:r>
          <a:r>
            <a:rPr kumimoji="1" lang="ja-JP" altLang="en-US" sz="2000" b="1">
              <a:solidFill>
                <a:srgbClr val="FFFF00"/>
              </a:solidFill>
            </a:rPr>
            <a:t>■</a:t>
          </a:r>
          <a:r>
            <a:rPr kumimoji="1" lang="ja-JP" altLang="en-US" sz="1800" b="1">
              <a:solidFill>
                <a:schemeClr val="bg1"/>
              </a:solidFill>
            </a:rPr>
            <a:t>部分を入力の上、メール送信してください。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メールアドレス：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47</xdr:row>
          <xdr:rowOff>85725</xdr:rowOff>
        </xdr:from>
        <xdr:to>
          <xdr:col>31</xdr:col>
          <xdr:colOff>257175</xdr:colOff>
          <xdr:row>63</xdr:row>
          <xdr:rowOff>114300</xdr:rowOff>
        </xdr:to>
        <xdr:pic>
          <xdr:nvPicPr>
            <xdr:cNvPr id="1331" name="図 5">
              <a:extLs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3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0600" y="10220325"/>
              <a:ext cx="6705600" cy="2724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207197</xdr:colOff>
      <xdr:row>10</xdr:row>
      <xdr:rowOff>164951</xdr:rowOff>
    </xdr:from>
    <xdr:to>
      <xdr:col>37</xdr:col>
      <xdr:colOff>24305</xdr:colOff>
      <xdr:row>15</xdr:row>
      <xdr:rowOff>178659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8708652" y="324466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314324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314324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449579</xdr:colOff>
      <xdr:row>29</xdr:row>
      <xdr:rowOff>257174</xdr:rowOff>
    </xdr:from>
    <xdr:to>
      <xdr:col>25</xdr:col>
      <xdr:colOff>81</xdr:colOff>
      <xdr:row>31</xdr:row>
      <xdr:rowOff>247649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663596</xdr:colOff>
      <xdr:row>9</xdr:row>
      <xdr:rowOff>276225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571" name="図 5">
              <a:extLs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6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572" name="図 7">
              <a:extLs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申込書!$AE$11" spid="_x0000_s360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K137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46" hidden="1" customWidth="1"/>
    <col min="5" max="5" width="18.75" style="22" customWidth="1"/>
    <col min="6" max="6" width="5.625" style="46" hidden="1" customWidth="1"/>
    <col min="7" max="7" width="11" style="46" hidden="1" customWidth="1"/>
    <col min="8" max="15" width="5.625" style="46" hidden="1" customWidth="1"/>
    <col min="16" max="16" width="14.5" style="46" hidden="1" customWidth="1"/>
    <col min="17" max="18" width="5.625" style="46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46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86.25" customHeight="1">
      <c r="C1" s="45"/>
      <c r="D1" s="45"/>
      <c r="F1" s="45"/>
      <c r="H1" s="45"/>
      <c r="I1" s="45"/>
      <c r="J1" s="45"/>
      <c r="K1" s="45"/>
      <c r="L1" s="45"/>
      <c r="M1" s="45"/>
      <c r="N1" s="45"/>
      <c r="O1" s="45"/>
      <c r="Q1" s="45"/>
      <c r="R1" s="45"/>
      <c r="V1" s="45"/>
      <c r="BA1" s="185" t="str">
        <f>参加料計算!$A$1</f>
        <v>中越ジュニアクロスカントリースキー大会</v>
      </c>
      <c r="BB1" s="185" t="str">
        <f>参加料計算!$F$15</f>
        <v>市民スキー選手権大会</v>
      </c>
      <c r="BC1" s="185" t="str">
        <f>参加料計算!$K$15</f>
        <v>十日町カップクロスカントリースキー大会</v>
      </c>
      <c r="BD1" s="185" t="str">
        <f>参加料計算!$A$15</f>
        <v>十日町カップローラースキー大会</v>
      </c>
    </row>
    <row r="2" spans="1:56" s="23" customFormat="1" ht="18.75" customHeight="1" thickBot="1">
      <c r="A2" s="213" t="s">
        <v>62</v>
      </c>
      <c r="B2" s="214"/>
      <c r="C2" s="24"/>
      <c r="D2" s="24"/>
      <c r="E2" s="155">
        <v>39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226" t="s">
        <v>222</v>
      </c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 t="str">
        <f>IF(S2=参加料計算!F15,"(クロスカントリー競技)",IF(S2=参加料計算!K15,"（SAJ公認）",""))</f>
        <v/>
      </c>
      <c r="AF2" s="227"/>
      <c r="AH2" s="179" t="s">
        <v>199</v>
      </c>
      <c r="BA2" s="197" t="str">
        <f>参加料計算!A4</f>
        <v>小学6年男子 3㎞</v>
      </c>
      <c r="BB2" s="186" t="str">
        <f>参加料計算!F18</f>
        <v>中学男子 5㎞</v>
      </c>
      <c r="BC2" s="197" t="str">
        <f>参加料計算!K18</f>
        <v>成年男子 10㎞CL･FR</v>
      </c>
      <c r="BD2" s="186" t="str">
        <f>参加料計算!A18</f>
        <v>大学・成年男子 10㎞</v>
      </c>
    </row>
    <row r="3" spans="1:56" s="23" customFormat="1" ht="18.75" customHeight="1" thickTop="1">
      <c r="A3" s="215" t="s">
        <v>61</v>
      </c>
      <c r="B3" s="41" t="s">
        <v>47</v>
      </c>
      <c r="C3" s="47"/>
      <c r="D3" s="47"/>
      <c r="E3" s="217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9"/>
      <c r="BA3" s="197" t="str">
        <f>参加料計算!A5</f>
        <v>小学5年男子 3㎞</v>
      </c>
      <c r="BB3" s="186" t="str">
        <f>参加料計算!F19</f>
        <v>小学6年男子 3㎞</v>
      </c>
      <c r="BC3" s="197" t="str">
        <f>参加料計算!K19</f>
        <v>成年男子 10㎞CLのみ</v>
      </c>
      <c r="BD3" s="186" t="str">
        <f>参加料計算!A19</f>
        <v>高校男子 10㎞</v>
      </c>
    </row>
    <row r="4" spans="1:56" s="23" customFormat="1" ht="18.75" customHeight="1" thickBot="1">
      <c r="A4" s="216"/>
      <c r="B4" s="42" t="s">
        <v>19</v>
      </c>
      <c r="C4" s="48"/>
      <c r="D4" s="48"/>
      <c r="E4" s="220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2"/>
      <c r="BA4" s="197" t="str">
        <f>参加料計算!A6</f>
        <v>小学3・4年男子 2㎞</v>
      </c>
      <c r="BB4" s="186" t="str">
        <f>参加料計算!F20</f>
        <v>小学5年男子 3㎞</v>
      </c>
      <c r="BC4" s="197" t="str">
        <f>参加料計算!K20</f>
        <v>成年男子 10㎞FRのみ</v>
      </c>
      <c r="BD4" s="186" t="str">
        <f>参加料計算!A20</f>
        <v>中学2・3年男子 7㎞</v>
      </c>
    </row>
    <row r="5" spans="1:56" s="23" customFormat="1" ht="18.75" customHeight="1" thickTop="1">
      <c r="A5" s="216"/>
      <c r="B5" s="37" t="s">
        <v>18</v>
      </c>
      <c r="C5" s="46"/>
      <c r="D5" s="46"/>
      <c r="E5" s="33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 s="34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4"/>
      <c r="BA5" s="197" t="str">
        <f>参加料計算!A7</f>
        <v>小学1・2年男女混合 1㎞</v>
      </c>
      <c r="BB5" s="186" t="str">
        <f>参加料計算!F21</f>
        <v>小学4年男子 2㎞</v>
      </c>
      <c r="BC5" s="197" t="str">
        <f>参加料計算!K21</f>
        <v>高校男子 10㎞CL･FR</v>
      </c>
      <c r="BD5" s="186" t="str">
        <f>参加料計算!A21</f>
        <v>中学1年男子 7㎞</v>
      </c>
    </row>
    <row r="6" spans="1:56" s="23" customFormat="1" ht="18.75" customHeight="1">
      <c r="A6" s="216"/>
      <c r="B6" s="38" t="s">
        <v>17</v>
      </c>
      <c r="C6" s="46"/>
      <c r="D6" s="46"/>
      <c r="E6" s="25" t="s">
        <v>21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6" t="s">
        <v>22</v>
      </c>
      <c r="AE6" s="228"/>
      <c r="AF6" s="229"/>
      <c r="BA6" s="197" t="str">
        <f>参加料計算!A8</f>
        <v>小学6年女子 3㎞</v>
      </c>
      <c r="BB6" s="186" t="str">
        <f>参加料計算!F22</f>
        <v>小学3年男子 2㎞</v>
      </c>
      <c r="BC6" s="197" t="str">
        <f>参加料計算!K22</f>
        <v>高校男子 10㎞CLのみ</v>
      </c>
      <c r="BD6" s="186" t="str">
        <f>参加料計算!A22</f>
        <v>小学男子 3㎞</v>
      </c>
    </row>
    <row r="7" spans="1:56" s="23" customFormat="1" ht="18.75" customHeight="1">
      <c r="A7" s="215" t="s">
        <v>213</v>
      </c>
      <c r="B7" s="39" t="s">
        <v>20</v>
      </c>
      <c r="C7" s="46"/>
      <c r="D7" s="46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4"/>
      <c r="BA7" s="197" t="str">
        <f>参加料計算!A9</f>
        <v>小学5年女子 3㎞</v>
      </c>
      <c r="BB7" s="186" t="str">
        <f>参加料計算!F23</f>
        <v>小学2年以下男子 1㎞</v>
      </c>
      <c r="BC7" s="197" t="str">
        <f>参加料計算!K23</f>
        <v>高校男子 10㎞FRのみ</v>
      </c>
      <c r="BD7" s="186" t="str">
        <f>参加料計算!A23</f>
        <v>大学・成年女子 5㎞</v>
      </c>
    </row>
    <row r="8" spans="1:56" s="23" customFormat="1" ht="18.75" customHeight="1">
      <c r="A8" s="216"/>
      <c r="B8" s="40" t="s">
        <v>18</v>
      </c>
      <c r="C8" s="46"/>
      <c r="D8" s="46"/>
      <c r="E8" s="3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34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8"/>
      <c r="BA8" s="197" t="str">
        <f>参加料計算!A10</f>
        <v>小学3・4年女子 2㎞</v>
      </c>
      <c r="BB8" s="186" t="str">
        <f>参加料計算!F24</f>
        <v>中学女子 3㎞</v>
      </c>
      <c r="BC8" s="197" t="str">
        <f>参加料計算!K24</f>
        <v>成年女子 5㎞CL･FR</v>
      </c>
      <c r="BD8" s="186" t="str">
        <f>参加料計算!A24</f>
        <v>高校女子 5㎞</v>
      </c>
    </row>
    <row r="9" spans="1:56" s="23" customFormat="1" ht="18.75" customHeight="1">
      <c r="A9" s="230"/>
      <c r="B9" s="163" t="s">
        <v>17</v>
      </c>
      <c r="C9" s="164"/>
      <c r="D9" s="164"/>
      <c r="E9" s="165" t="s">
        <v>16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239"/>
      <c r="T9" s="239"/>
      <c r="U9" s="239"/>
      <c r="V9" s="177"/>
      <c r="W9" s="177"/>
      <c r="X9" s="177"/>
      <c r="Y9" s="177"/>
      <c r="Z9" s="177"/>
      <c r="AA9" s="177"/>
      <c r="AB9" s="177"/>
      <c r="AC9" s="178" t="s">
        <v>201</v>
      </c>
      <c r="AD9" s="240"/>
      <c r="AE9" s="241"/>
      <c r="AF9" s="242"/>
      <c r="BA9" s="197"/>
      <c r="BB9" s="186" t="str">
        <f>参加料計算!F25</f>
        <v>小学6年女子 3㎞</v>
      </c>
      <c r="BC9" s="197" t="str">
        <f>参加料計算!K25</f>
        <v>成年女子 5㎞CLのみ</v>
      </c>
      <c r="BD9" s="186" t="str">
        <f>参加料計算!A25</f>
        <v>中学2・3年女子 5㎞</v>
      </c>
    </row>
    <row r="10" spans="1:56" s="23" customFormat="1" ht="7.5" customHeight="1">
      <c r="C10" s="46"/>
      <c r="D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V10" s="46"/>
      <c r="W10" s="46"/>
      <c r="X10" s="46"/>
      <c r="Y10" s="46"/>
      <c r="Z10" s="46"/>
      <c r="AA10" s="46"/>
      <c r="AB10" s="46"/>
      <c r="AG10" s="22"/>
      <c r="AH10" s="22"/>
      <c r="AI10" s="22"/>
      <c r="BA10" s="197"/>
      <c r="BB10" s="186" t="str">
        <f>参加料計算!F26</f>
        <v>小学5年女子 3㎞</v>
      </c>
      <c r="BC10" s="197" t="str">
        <f>参加料計算!K26</f>
        <v>成年女子 5㎞FRのみ</v>
      </c>
      <c r="BD10" s="186" t="str">
        <f>参加料計算!A26</f>
        <v>中学1年女子 5㎞</v>
      </c>
    </row>
    <row r="11" spans="1:56" ht="17.25">
      <c r="A11" s="231" t="s">
        <v>113</v>
      </c>
      <c r="B11" s="231"/>
      <c r="C11" s="231"/>
      <c r="D11" s="231"/>
      <c r="E11" s="23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V11" s="22"/>
      <c r="W11" s="22"/>
      <c r="X11" s="22"/>
      <c r="Y11" s="22"/>
      <c r="Z11" s="22"/>
      <c r="AA11" s="22"/>
      <c r="AB11" s="22"/>
      <c r="AE11" s="236"/>
      <c r="AF11" s="236"/>
      <c r="AG11" s="28"/>
      <c r="AH11" s="28"/>
      <c r="AI11" s="28"/>
      <c r="BA11" s="198"/>
      <c r="BB11" s="187" t="str">
        <f>参加料計算!F27</f>
        <v>小学4年女子 2㎞</v>
      </c>
      <c r="BC11" s="198" t="str">
        <f>参加料計算!K27</f>
        <v>高校女子 5㎞CL･FR</v>
      </c>
      <c r="BD11" s="188" t="str">
        <f>参加料計算!A27</f>
        <v>小学女子 3㎞</v>
      </c>
    </row>
    <row r="12" spans="1:56" ht="7.5" customHeight="1">
      <c r="A12" s="29"/>
      <c r="B12" s="29"/>
      <c r="E12" s="29"/>
      <c r="S12" s="31"/>
      <c r="T12" s="31"/>
      <c r="U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BA12" s="198"/>
      <c r="BB12" s="187" t="str">
        <f>参加料計算!F28</f>
        <v>小学3年女子 2㎞</v>
      </c>
      <c r="BC12" s="198" t="str">
        <f>参加料計算!K28</f>
        <v>高校女子 5㎞CLのみ</v>
      </c>
      <c r="BD12" s="183"/>
    </row>
    <row r="13" spans="1:56" s="29" customFormat="1" ht="24.75" thickBot="1">
      <c r="A13" s="111"/>
      <c r="B13" s="112" t="s">
        <v>111</v>
      </c>
      <c r="C13" s="104"/>
      <c r="D13" s="104"/>
      <c r="E13" s="105" t="s">
        <v>0</v>
      </c>
      <c r="F13" s="104"/>
      <c r="G13" s="106" t="s">
        <v>57</v>
      </c>
      <c r="H13" s="107"/>
      <c r="I13" s="107"/>
      <c r="J13" s="107"/>
      <c r="K13" s="107"/>
      <c r="L13" s="107"/>
      <c r="M13" s="107"/>
      <c r="N13" s="107"/>
      <c r="O13" s="107"/>
      <c r="P13" s="106" t="s">
        <v>56</v>
      </c>
      <c r="Q13" s="104"/>
      <c r="R13" s="104"/>
      <c r="S13" s="108" t="s">
        <v>48</v>
      </c>
      <c r="T13" s="109"/>
      <c r="U13" s="115" t="s">
        <v>58</v>
      </c>
      <c r="V13" s="116"/>
      <c r="W13" s="116"/>
      <c r="X13" s="116"/>
      <c r="Y13" s="116"/>
      <c r="Z13" s="116"/>
      <c r="AA13" s="116"/>
      <c r="AB13" s="116"/>
      <c r="AC13" s="117" t="s">
        <v>49</v>
      </c>
      <c r="AD13" s="110" t="s">
        <v>59</v>
      </c>
      <c r="AE13" s="110" t="s">
        <v>60</v>
      </c>
      <c r="AF13" s="113" t="s">
        <v>24</v>
      </c>
      <c r="BA13" s="199"/>
      <c r="BB13" s="182" t="str">
        <f>参加料計算!F29</f>
        <v>小学2年以下女子 1㎞</v>
      </c>
      <c r="BC13" s="197" t="str">
        <f>参加料計算!K29</f>
        <v>高校女子 5㎞FRのみ</v>
      </c>
      <c r="BD13" s="184"/>
    </row>
    <row r="14" spans="1:56" ht="15" customHeight="1" thickTop="1">
      <c r="A14" s="29">
        <v>1</v>
      </c>
      <c r="B14" s="189"/>
      <c r="C14" s="92"/>
      <c r="D14" s="92"/>
      <c r="E14" s="93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4"/>
      <c r="T14" s="95"/>
      <c r="U14" s="191"/>
      <c r="V14" s="192"/>
      <c r="W14" s="192"/>
      <c r="X14" s="192"/>
      <c r="Y14" s="192"/>
      <c r="Z14" s="192"/>
      <c r="AA14" s="192"/>
      <c r="AB14" s="192"/>
      <c r="AC14" s="96"/>
      <c r="AD14" s="97"/>
      <c r="AE14" s="97"/>
      <c r="AF14" s="97"/>
      <c r="BC14" s="198" t="str">
        <f>参加料計算!K30</f>
        <v>中学2･3年男子 5㎞CL･FR</v>
      </c>
    </row>
    <row r="15" spans="1:56" ht="15" customHeight="1">
      <c r="A15" s="29">
        <v>2</v>
      </c>
      <c r="B15" s="190"/>
      <c r="C15" s="98"/>
      <c r="D15" s="98"/>
      <c r="E15" s="99"/>
      <c r="F15" s="98"/>
      <c r="G15" s="98">
        <f t="shared" ref="G15:G43" si="0">$S$5</f>
        <v>0</v>
      </c>
      <c r="H15" s="98"/>
      <c r="I15" s="98"/>
      <c r="J15" s="98"/>
      <c r="K15" s="98"/>
      <c r="L15" s="98"/>
      <c r="M15" s="98"/>
      <c r="N15" s="98"/>
      <c r="O15" s="98"/>
      <c r="P15" s="98">
        <f t="shared" ref="P15:P43" si="1">$E$4</f>
        <v>0</v>
      </c>
      <c r="Q15" s="98"/>
      <c r="R15" s="98"/>
      <c r="S15" s="100"/>
      <c r="T15" s="101"/>
      <c r="U15" s="193"/>
      <c r="V15" s="194"/>
      <c r="W15" s="194"/>
      <c r="X15" s="194"/>
      <c r="Y15" s="194"/>
      <c r="Z15" s="194"/>
      <c r="AA15" s="194"/>
      <c r="AB15" s="194"/>
      <c r="AC15" s="102"/>
      <c r="AD15" s="103"/>
      <c r="AE15" s="97"/>
      <c r="AF15" s="103"/>
      <c r="BC15" s="198" t="str">
        <f>参加料計算!K31</f>
        <v>中学2･3年男子 5㎞CLのみ</v>
      </c>
    </row>
    <row r="16" spans="1:56" ht="15" customHeight="1">
      <c r="A16" s="29">
        <v>3</v>
      </c>
      <c r="B16" s="190"/>
      <c r="C16" s="98"/>
      <c r="D16" s="98"/>
      <c r="E16" s="99"/>
      <c r="F16" s="98"/>
      <c r="G16" s="98">
        <f t="shared" si="0"/>
        <v>0</v>
      </c>
      <c r="H16" s="98"/>
      <c r="I16" s="98"/>
      <c r="J16" s="98"/>
      <c r="K16" s="98"/>
      <c r="L16" s="98"/>
      <c r="M16" s="98"/>
      <c r="N16" s="98"/>
      <c r="O16" s="98"/>
      <c r="P16" s="98">
        <f t="shared" si="1"/>
        <v>0</v>
      </c>
      <c r="Q16" s="98"/>
      <c r="R16" s="98"/>
      <c r="S16" s="100"/>
      <c r="T16" s="101"/>
      <c r="U16" s="193"/>
      <c r="V16" s="194"/>
      <c r="W16" s="194"/>
      <c r="X16" s="194"/>
      <c r="Y16" s="194"/>
      <c r="Z16" s="194"/>
      <c r="AA16" s="194"/>
      <c r="AB16" s="194"/>
      <c r="AC16" s="102"/>
      <c r="AD16" s="103"/>
      <c r="AE16" s="103"/>
      <c r="AF16" s="103"/>
      <c r="BC16" s="198" t="str">
        <f>参加料計算!K32</f>
        <v>中学2･3年男子 5㎞FRのみ</v>
      </c>
    </row>
    <row r="17" spans="1:55" ht="15" customHeight="1">
      <c r="A17" s="29">
        <v>4</v>
      </c>
      <c r="B17" s="190"/>
      <c r="C17" s="98"/>
      <c r="D17" s="98"/>
      <c r="E17" s="99"/>
      <c r="F17" s="98"/>
      <c r="G17" s="98">
        <f t="shared" si="0"/>
        <v>0</v>
      </c>
      <c r="H17" s="98"/>
      <c r="I17" s="98"/>
      <c r="J17" s="98"/>
      <c r="K17" s="98"/>
      <c r="L17" s="98"/>
      <c r="M17" s="98"/>
      <c r="N17" s="98"/>
      <c r="O17" s="98"/>
      <c r="P17" s="98">
        <f t="shared" si="1"/>
        <v>0</v>
      </c>
      <c r="Q17" s="98"/>
      <c r="R17" s="98"/>
      <c r="S17" s="100"/>
      <c r="T17" s="101"/>
      <c r="U17" s="193"/>
      <c r="V17" s="194"/>
      <c r="W17" s="194"/>
      <c r="X17" s="194"/>
      <c r="Y17" s="194"/>
      <c r="Z17" s="194"/>
      <c r="AA17" s="194"/>
      <c r="AB17" s="194"/>
      <c r="AC17" s="102"/>
      <c r="AD17" s="103"/>
      <c r="AE17" s="103"/>
      <c r="AF17" s="103"/>
      <c r="BC17" s="198" t="str">
        <f>参加料計算!K33</f>
        <v>中学1年男子 5㎞CL･FR</v>
      </c>
    </row>
    <row r="18" spans="1:55" ht="15" customHeight="1">
      <c r="A18" s="29">
        <v>5</v>
      </c>
      <c r="B18" s="190"/>
      <c r="C18" s="98"/>
      <c r="D18" s="98"/>
      <c r="E18" s="99"/>
      <c r="F18" s="98"/>
      <c r="G18" s="98">
        <f t="shared" si="0"/>
        <v>0</v>
      </c>
      <c r="H18" s="98"/>
      <c r="I18" s="98"/>
      <c r="J18" s="98"/>
      <c r="K18" s="98"/>
      <c r="L18" s="98"/>
      <c r="M18" s="98"/>
      <c r="N18" s="98"/>
      <c r="O18" s="98"/>
      <c r="P18" s="98">
        <f t="shared" si="1"/>
        <v>0</v>
      </c>
      <c r="Q18" s="98"/>
      <c r="R18" s="98"/>
      <c r="S18" s="100"/>
      <c r="T18" s="101"/>
      <c r="U18" s="193"/>
      <c r="V18" s="194"/>
      <c r="W18" s="194"/>
      <c r="X18" s="194"/>
      <c r="Y18" s="194"/>
      <c r="Z18" s="194"/>
      <c r="AA18" s="194"/>
      <c r="AB18" s="194"/>
      <c r="AC18" s="102"/>
      <c r="AD18" s="103"/>
      <c r="AE18" s="103"/>
      <c r="AF18" s="103"/>
      <c r="BC18" s="198" t="str">
        <f>参加料計算!K34</f>
        <v>中学1年男子 5㎞CLのみ</v>
      </c>
    </row>
    <row r="19" spans="1:55" ht="15" customHeight="1">
      <c r="A19" s="29">
        <v>6</v>
      </c>
      <c r="B19" s="190"/>
      <c r="C19" s="98"/>
      <c r="D19" s="98"/>
      <c r="E19" s="99"/>
      <c r="F19" s="98"/>
      <c r="G19" s="98">
        <f t="shared" si="0"/>
        <v>0</v>
      </c>
      <c r="H19" s="98"/>
      <c r="I19" s="98"/>
      <c r="J19" s="98"/>
      <c r="K19" s="98"/>
      <c r="L19" s="98"/>
      <c r="M19" s="98"/>
      <c r="N19" s="98"/>
      <c r="O19" s="98"/>
      <c r="P19" s="98">
        <f t="shared" si="1"/>
        <v>0</v>
      </c>
      <c r="Q19" s="98"/>
      <c r="R19" s="98"/>
      <c r="S19" s="100"/>
      <c r="T19" s="101"/>
      <c r="U19" s="193"/>
      <c r="V19" s="194"/>
      <c r="W19" s="194"/>
      <c r="X19" s="194"/>
      <c r="Y19" s="194"/>
      <c r="Z19" s="194"/>
      <c r="AA19" s="194"/>
      <c r="AB19" s="194"/>
      <c r="AC19" s="102"/>
      <c r="AD19" s="103"/>
      <c r="AE19" s="103"/>
      <c r="AF19" s="103"/>
      <c r="BC19" s="198" t="str">
        <f>参加料計算!K35</f>
        <v>中学1年男子 5㎞FRのみ</v>
      </c>
    </row>
    <row r="20" spans="1:55" ht="15" customHeight="1">
      <c r="A20" s="29">
        <v>7</v>
      </c>
      <c r="B20" s="190"/>
      <c r="C20" s="98"/>
      <c r="D20" s="98"/>
      <c r="E20" s="99"/>
      <c r="F20" s="98"/>
      <c r="G20" s="98">
        <f t="shared" si="0"/>
        <v>0</v>
      </c>
      <c r="H20" s="98"/>
      <c r="I20" s="98"/>
      <c r="J20" s="98"/>
      <c r="K20" s="98"/>
      <c r="L20" s="98"/>
      <c r="M20" s="98"/>
      <c r="N20" s="98"/>
      <c r="O20" s="98"/>
      <c r="P20" s="98">
        <f t="shared" si="1"/>
        <v>0</v>
      </c>
      <c r="Q20" s="98"/>
      <c r="R20" s="98"/>
      <c r="S20" s="100"/>
      <c r="T20" s="101"/>
      <c r="U20" s="193"/>
      <c r="V20" s="194"/>
      <c r="W20" s="194"/>
      <c r="X20" s="194"/>
      <c r="Y20" s="194"/>
      <c r="Z20" s="194"/>
      <c r="AA20" s="194"/>
      <c r="AB20" s="194"/>
      <c r="AC20" s="102"/>
      <c r="AD20" s="103"/>
      <c r="AE20" s="103"/>
      <c r="AF20" s="103"/>
      <c r="BC20" s="198" t="str">
        <f>参加料計算!K36</f>
        <v>中学2･3年女子 3㎞CL･FR</v>
      </c>
    </row>
    <row r="21" spans="1:55" ht="15" customHeight="1">
      <c r="A21" s="29">
        <v>8</v>
      </c>
      <c r="B21" s="190"/>
      <c r="C21" s="98"/>
      <c r="D21" s="98"/>
      <c r="E21" s="99"/>
      <c r="F21" s="98"/>
      <c r="G21" s="98">
        <f t="shared" si="0"/>
        <v>0</v>
      </c>
      <c r="H21" s="98"/>
      <c r="I21" s="98"/>
      <c r="J21" s="98"/>
      <c r="K21" s="98"/>
      <c r="L21" s="98"/>
      <c r="M21" s="98"/>
      <c r="N21" s="98"/>
      <c r="O21" s="98"/>
      <c r="P21" s="98">
        <f t="shared" si="1"/>
        <v>0</v>
      </c>
      <c r="Q21" s="98"/>
      <c r="R21" s="98"/>
      <c r="S21" s="100"/>
      <c r="T21" s="101"/>
      <c r="U21" s="193"/>
      <c r="V21" s="194"/>
      <c r="W21" s="194"/>
      <c r="X21" s="194"/>
      <c r="Y21" s="194"/>
      <c r="Z21" s="194"/>
      <c r="AA21" s="194"/>
      <c r="AB21" s="194"/>
      <c r="AC21" s="102"/>
      <c r="AD21" s="103"/>
      <c r="AE21" s="103"/>
      <c r="AF21" s="103"/>
      <c r="BC21" s="198" t="str">
        <f>参加料計算!K37</f>
        <v>中学2･3年女子 3㎞CLのみ</v>
      </c>
    </row>
    <row r="22" spans="1:55" ht="15" customHeight="1">
      <c r="A22" s="29">
        <v>9</v>
      </c>
      <c r="B22" s="190"/>
      <c r="C22" s="98"/>
      <c r="D22" s="98"/>
      <c r="E22" s="99"/>
      <c r="F22" s="98"/>
      <c r="G22" s="98">
        <f t="shared" si="0"/>
        <v>0</v>
      </c>
      <c r="H22" s="98"/>
      <c r="I22" s="98"/>
      <c r="J22" s="98"/>
      <c r="K22" s="98"/>
      <c r="L22" s="98"/>
      <c r="M22" s="98"/>
      <c r="N22" s="98"/>
      <c r="O22" s="98"/>
      <c r="P22" s="98">
        <f t="shared" si="1"/>
        <v>0</v>
      </c>
      <c r="Q22" s="98"/>
      <c r="R22" s="98"/>
      <c r="S22" s="100"/>
      <c r="T22" s="101"/>
      <c r="U22" s="193"/>
      <c r="V22" s="194"/>
      <c r="W22" s="194"/>
      <c r="X22" s="194"/>
      <c r="Y22" s="194"/>
      <c r="Z22" s="194"/>
      <c r="AA22" s="194"/>
      <c r="AB22" s="194"/>
      <c r="AC22" s="102"/>
      <c r="AD22" s="103"/>
      <c r="AE22" s="103"/>
      <c r="AF22" s="103"/>
      <c r="BC22" s="198" t="str">
        <f>参加料計算!K38</f>
        <v>中学2･3年女子 3㎞FRのみ</v>
      </c>
    </row>
    <row r="23" spans="1:55" ht="15" customHeight="1">
      <c r="A23" s="29">
        <v>10</v>
      </c>
      <c r="B23" s="190"/>
      <c r="C23" s="98"/>
      <c r="D23" s="98"/>
      <c r="E23" s="99"/>
      <c r="F23" s="98"/>
      <c r="G23" s="98">
        <f t="shared" si="0"/>
        <v>0</v>
      </c>
      <c r="H23" s="98"/>
      <c r="I23" s="98"/>
      <c r="J23" s="98"/>
      <c r="K23" s="98"/>
      <c r="L23" s="98"/>
      <c r="M23" s="98"/>
      <c r="N23" s="98"/>
      <c r="O23" s="98"/>
      <c r="P23" s="98">
        <f t="shared" si="1"/>
        <v>0</v>
      </c>
      <c r="Q23" s="98"/>
      <c r="R23" s="98"/>
      <c r="S23" s="100"/>
      <c r="T23" s="101"/>
      <c r="U23" s="193"/>
      <c r="V23" s="194"/>
      <c r="W23" s="194"/>
      <c r="X23" s="194"/>
      <c r="Y23" s="194"/>
      <c r="Z23" s="194"/>
      <c r="AA23" s="194"/>
      <c r="AB23" s="194"/>
      <c r="AC23" s="102"/>
      <c r="AD23" s="103"/>
      <c r="AE23" s="103"/>
      <c r="AF23" s="103"/>
      <c r="BC23" s="198" t="str">
        <f>参加料計算!K39</f>
        <v>中学1年女子 3㎞CL･FR</v>
      </c>
    </row>
    <row r="24" spans="1:55" ht="15" customHeight="1">
      <c r="A24" s="29">
        <v>11</v>
      </c>
      <c r="B24" s="190"/>
      <c r="C24" s="98"/>
      <c r="D24" s="98"/>
      <c r="E24" s="99"/>
      <c r="F24" s="98"/>
      <c r="G24" s="98">
        <f t="shared" si="0"/>
        <v>0</v>
      </c>
      <c r="H24" s="98"/>
      <c r="I24" s="98"/>
      <c r="J24" s="98"/>
      <c r="K24" s="98"/>
      <c r="L24" s="98"/>
      <c r="M24" s="98"/>
      <c r="N24" s="98"/>
      <c r="O24" s="98"/>
      <c r="P24" s="98">
        <f t="shared" si="1"/>
        <v>0</v>
      </c>
      <c r="Q24" s="98"/>
      <c r="R24" s="98"/>
      <c r="S24" s="100"/>
      <c r="T24" s="101"/>
      <c r="U24" s="193"/>
      <c r="V24" s="194"/>
      <c r="W24" s="194"/>
      <c r="X24" s="194"/>
      <c r="Y24" s="194"/>
      <c r="Z24" s="194"/>
      <c r="AA24" s="194"/>
      <c r="AB24" s="194"/>
      <c r="AC24" s="102"/>
      <c r="AD24" s="103"/>
      <c r="AE24" s="103"/>
      <c r="AF24" s="103"/>
      <c r="BC24" s="198" t="str">
        <f>参加料計算!K40</f>
        <v>中学1年女子 3㎞CLのみ</v>
      </c>
    </row>
    <row r="25" spans="1:55" ht="15" customHeight="1">
      <c r="A25" s="29">
        <v>12</v>
      </c>
      <c r="B25" s="190"/>
      <c r="C25" s="98"/>
      <c r="D25" s="98"/>
      <c r="E25" s="99"/>
      <c r="F25" s="98"/>
      <c r="G25" s="98">
        <f t="shared" si="0"/>
        <v>0</v>
      </c>
      <c r="H25" s="98"/>
      <c r="I25" s="98"/>
      <c r="J25" s="98"/>
      <c r="K25" s="98"/>
      <c r="L25" s="98"/>
      <c r="M25" s="98"/>
      <c r="N25" s="98"/>
      <c r="O25" s="98"/>
      <c r="P25" s="98">
        <f t="shared" si="1"/>
        <v>0</v>
      </c>
      <c r="Q25" s="98"/>
      <c r="R25" s="98"/>
      <c r="S25" s="100"/>
      <c r="T25" s="101"/>
      <c r="U25" s="193"/>
      <c r="V25" s="194"/>
      <c r="W25" s="194"/>
      <c r="X25" s="194"/>
      <c r="Y25" s="194"/>
      <c r="Z25" s="194"/>
      <c r="AA25" s="194"/>
      <c r="AB25" s="194"/>
      <c r="AC25" s="102"/>
      <c r="AD25" s="103"/>
      <c r="AE25" s="103"/>
      <c r="AF25" s="103"/>
      <c r="BC25" s="198" t="str">
        <f>参加料計算!K41</f>
        <v>中学1年女子 3㎞FRのみ</v>
      </c>
    </row>
    <row r="26" spans="1:55" ht="15" customHeight="1">
      <c r="A26" s="29">
        <v>13</v>
      </c>
      <c r="B26" s="190"/>
      <c r="C26" s="98"/>
      <c r="D26" s="98"/>
      <c r="E26" s="99"/>
      <c r="F26" s="98"/>
      <c r="G26" s="98">
        <f t="shared" si="0"/>
        <v>0</v>
      </c>
      <c r="H26" s="98"/>
      <c r="I26" s="98"/>
      <c r="J26" s="98"/>
      <c r="K26" s="98"/>
      <c r="L26" s="98"/>
      <c r="M26" s="98"/>
      <c r="N26" s="98"/>
      <c r="O26" s="98"/>
      <c r="P26" s="98">
        <f t="shared" si="1"/>
        <v>0</v>
      </c>
      <c r="Q26" s="98"/>
      <c r="R26" s="98"/>
      <c r="S26" s="100"/>
      <c r="T26" s="101"/>
      <c r="U26" s="193"/>
      <c r="V26" s="194"/>
      <c r="W26" s="194"/>
      <c r="X26" s="194"/>
      <c r="Y26" s="194"/>
      <c r="Z26" s="194"/>
      <c r="AA26" s="194"/>
      <c r="AB26" s="194"/>
      <c r="AC26" s="102"/>
      <c r="AD26" s="103"/>
      <c r="AE26" s="103"/>
      <c r="AF26" s="103"/>
      <c r="BC26" s="198" t="str">
        <f>参加料計算!K42</f>
        <v>壮年男子 5㎞CL･FR</v>
      </c>
    </row>
    <row r="27" spans="1:55" ht="15" customHeight="1">
      <c r="A27" s="29">
        <v>14</v>
      </c>
      <c r="B27" s="190"/>
      <c r="C27" s="98"/>
      <c r="D27" s="98"/>
      <c r="E27" s="99"/>
      <c r="F27" s="98"/>
      <c r="G27" s="98">
        <f t="shared" si="0"/>
        <v>0</v>
      </c>
      <c r="H27" s="98"/>
      <c r="I27" s="98"/>
      <c r="J27" s="98"/>
      <c r="K27" s="98"/>
      <c r="L27" s="98"/>
      <c r="M27" s="98"/>
      <c r="N27" s="98"/>
      <c r="O27" s="98"/>
      <c r="P27" s="98">
        <f t="shared" si="1"/>
        <v>0</v>
      </c>
      <c r="Q27" s="98"/>
      <c r="R27" s="98"/>
      <c r="S27" s="100"/>
      <c r="T27" s="101"/>
      <c r="U27" s="193"/>
      <c r="V27" s="194"/>
      <c r="W27" s="194"/>
      <c r="X27" s="194"/>
      <c r="Y27" s="194"/>
      <c r="Z27" s="194"/>
      <c r="AA27" s="194"/>
      <c r="AB27" s="194"/>
      <c r="AC27" s="102"/>
      <c r="AD27" s="103"/>
      <c r="AE27" s="103"/>
      <c r="AF27" s="103"/>
      <c r="BC27" s="198" t="str">
        <f>参加料計算!K43</f>
        <v>壮年男子 5㎞CLのみ</v>
      </c>
    </row>
    <row r="28" spans="1:55" ht="15" customHeight="1">
      <c r="A28" s="29">
        <v>15</v>
      </c>
      <c r="B28" s="190"/>
      <c r="C28" s="98"/>
      <c r="D28" s="98"/>
      <c r="E28" s="99"/>
      <c r="F28" s="98"/>
      <c r="G28" s="98">
        <f t="shared" si="0"/>
        <v>0</v>
      </c>
      <c r="H28" s="98"/>
      <c r="I28" s="98"/>
      <c r="J28" s="98"/>
      <c r="K28" s="98"/>
      <c r="L28" s="98"/>
      <c r="M28" s="98"/>
      <c r="N28" s="98"/>
      <c r="O28" s="98"/>
      <c r="P28" s="98">
        <f t="shared" si="1"/>
        <v>0</v>
      </c>
      <c r="Q28" s="98"/>
      <c r="R28" s="98"/>
      <c r="S28" s="100"/>
      <c r="T28" s="101"/>
      <c r="U28" s="193"/>
      <c r="V28" s="194"/>
      <c r="W28" s="194"/>
      <c r="X28" s="194"/>
      <c r="Y28" s="194"/>
      <c r="Z28" s="194"/>
      <c r="AA28" s="194"/>
      <c r="AB28" s="194"/>
      <c r="AC28" s="102"/>
      <c r="AD28" s="103"/>
      <c r="AE28" s="103"/>
      <c r="AF28" s="103"/>
      <c r="BC28" s="198" t="str">
        <f>参加料計算!K44</f>
        <v>壮年男子 5㎞FRのみ</v>
      </c>
    </row>
    <row r="29" spans="1:55" ht="15" customHeight="1">
      <c r="A29" s="29">
        <v>16</v>
      </c>
      <c r="B29" s="190"/>
      <c r="C29" s="98"/>
      <c r="D29" s="98"/>
      <c r="E29" s="99"/>
      <c r="F29" s="98"/>
      <c r="G29" s="98">
        <f t="shared" si="0"/>
        <v>0</v>
      </c>
      <c r="H29" s="98"/>
      <c r="I29" s="98"/>
      <c r="J29" s="98"/>
      <c r="K29" s="98"/>
      <c r="L29" s="98"/>
      <c r="M29" s="98"/>
      <c r="N29" s="98"/>
      <c r="O29" s="98"/>
      <c r="P29" s="98">
        <f t="shared" si="1"/>
        <v>0</v>
      </c>
      <c r="Q29" s="98"/>
      <c r="R29" s="98"/>
      <c r="S29" s="100"/>
      <c r="T29" s="101"/>
      <c r="U29" s="193"/>
      <c r="V29" s="194"/>
      <c r="W29" s="194"/>
      <c r="X29" s="194"/>
      <c r="Y29" s="194"/>
      <c r="Z29" s="194"/>
      <c r="AA29" s="194"/>
      <c r="AB29" s="194"/>
      <c r="AC29" s="102"/>
      <c r="AD29" s="103"/>
      <c r="AE29" s="103"/>
      <c r="AF29" s="103"/>
      <c r="BC29" s="198" t="str">
        <f>参加料計算!K45</f>
        <v>壮年女子 3㎞CL･FR</v>
      </c>
    </row>
    <row r="30" spans="1:55" ht="15" customHeight="1">
      <c r="A30" s="29">
        <v>17</v>
      </c>
      <c r="B30" s="190"/>
      <c r="C30" s="98"/>
      <c r="D30" s="98"/>
      <c r="E30" s="99"/>
      <c r="F30" s="98"/>
      <c r="G30" s="98">
        <f t="shared" si="0"/>
        <v>0</v>
      </c>
      <c r="H30" s="98"/>
      <c r="I30" s="98"/>
      <c r="J30" s="98"/>
      <c r="K30" s="98"/>
      <c r="L30" s="98"/>
      <c r="M30" s="98"/>
      <c r="N30" s="98"/>
      <c r="O30" s="98"/>
      <c r="P30" s="98">
        <f t="shared" si="1"/>
        <v>0</v>
      </c>
      <c r="Q30" s="98"/>
      <c r="R30" s="98"/>
      <c r="S30" s="100"/>
      <c r="T30" s="101"/>
      <c r="U30" s="193"/>
      <c r="V30" s="194"/>
      <c r="W30" s="194"/>
      <c r="X30" s="194"/>
      <c r="Y30" s="194"/>
      <c r="Z30" s="194"/>
      <c r="AA30" s="194"/>
      <c r="AB30" s="194"/>
      <c r="AC30" s="102"/>
      <c r="AD30" s="103"/>
      <c r="AE30" s="103"/>
      <c r="AF30" s="103"/>
      <c r="BC30" s="198" t="str">
        <f>参加料計算!K46</f>
        <v>壮年女子 3㎞CLのみ</v>
      </c>
    </row>
    <row r="31" spans="1:55" ht="15" customHeight="1">
      <c r="A31" s="29">
        <v>18</v>
      </c>
      <c r="B31" s="190"/>
      <c r="C31" s="98"/>
      <c r="D31" s="98"/>
      <c r="E31" s="99"/>
      <c r="F31" s="98"/>
      <c r="G31" s="98">
        <f t="shared" si="0"/>
        <v>0</v>
      </c>
      <c r="H31" s="98"/>
      <c r="I31" s="98"/>
      <c r="J31" s="98"/>
      <c r="K31" s="98"/>
      <c r="L31" s="98"/>
      <c r="M31" s="98"/>
      <c r="N31" s="98"/>
      <c r="O31" s="98"/>
      <c r="P31" s="98">
        <f t="shared" si="1"/>
        <v>0</v>
      </c>
      <c r="Q31" s="98"/>
      <c r="R31" s="98"/>
      <c r="S31" s="100"/>
      <c r="T31" s="101"/>
      <c r="U31" s="193"/>
      <c r="V31" s="194"/>
      <c r="W31" s="194"/>
      <c r="X31" s="194"/>
      <c r="Y31" s="194"/>
      <c r="Z31" s="194"/>
      <c r="AA31" s="194"/>
      <c r="AB31" s="194"/>
      <c r="AC31" s="102"/>
      <c r="AD31" s="103"/>
      <c r="AE31" s="103"/>
      <c r="AF31" s="103"/>
      <c r="BC31" s="198" t="str">
        <f>参加料計算!K47</f>
        <v>壮年女子 3㎞FRのみ</v>
      </c>
    </row>
    <row r="32" spans="1:55" ht="15" customHeight="1">
      <c r="A32" s="29">
        <v>19</v>
      </c>
      <c r="B32" s="190"/>
      <c r="C32" s="98"/>
      <c r="D32" s="98"/>
      <c r="E32" s="99"/>
      <c r="F32" s="98"/>
      <c r="G32" s="98">
        <f t="shared" si="0"/>
        <v>0</v>
      </c>
      <c r="H32" s="98"/>
      <c r="I32" s="98"/>
      <c r="J32" s="98"/>
      <c r="K32" s="98"/>
      <c r="L32" s="98"/>
      <c r="M32" s="98"/>
      <c r="N32" s="98"/>
      <c r="O32" s="98"/>
      <c r="P32" s="98">
        <f t="shared" si="1"/>
        <v>0</v>
      </c>
      <c r="Q32" s="98"/>
      <c r="R32" s="98"/>
      <c r="S32" s="100"/>
      <c r="T32" s="101"/>
      <c r="U32" s="193"/>
      <c r="V32" s="194"/>
      <c r="W32" s="194"/>
      <c r="X32" s="194"/>
      <c r="Y32" s="194"/>
      <c r="Z32" s="194"/>
      <c r="AA32" s="194"/>
      <c r="AB32" s="194"/>
      <c r="AC32" s="102"/>
      <c r="AD32" s="103"/>
      <c r="AE32" s="103"/>
      <c r="AF32" s="103"/>
      <c r="BC32" s="198" t="str">
        <f>参加料計算!K48</f>
        <v>小学6年男子 3㎞CL･FR</v>
      </c>
    </row>
    <row r="33" spans="1:63" ht="15" customHeight="1">
      <c r="A33" s="29">
        <v>20</v>
      </c>
      <c r="B33" s="190"/>
      <c r="C33" s="98"/>
      <c r="D33" s="98"/>
      <c r="E33" s="99"/>
      <c r="F33" s="98"/>
      <c r="G33" s="98">
        <f t="shared" si="0"/>
        <v>0</v>
      </c>
      <c r="H33" s="98"/>
      <c r="I33" s="98"/>
      <c r="J33" s="98"/>
      <c r="K33" s="98"/>
      <c r="L33" s="98"/>
      <c r="M33" s="98"/>
      <c r="N33" s="98"/>
      <c r="O33" s="98"/>
      <c r="P33" s="98">
        <f t="shared" si="1"/>
        <v>0</v>
      </c>
      <c r="Q33" s="98"/>
      <c r="R33" s="98"/>
      <c r="S33" s="100"/>
      <c r="T33" s="101"/>
      <c r="U33" s="193"/>
      <c r="V33" s="194"/>
      <c r="W33" s="194"/>
      <c r="X33" s="194"/>
      <c r="Y33" s="194"/>
      <c r="Z33" s="194"/>
      <c r="AA33" s="194"/>
      <c r="AB33" s="194"/>
      <c r="AC33" s="102"/>
      <c r="AD33" s="103"/>
      <c r="AE33" s="103"/>
      <c r="AF33" s="103"/>
      <c r="BC33" s="198" t="str">
        <f>参加料計算!K49</f>
        <v>小学6年男子 3㎞CLのみ</v>
      </c>
    </row>
    <row r="34" spans="1:63" ht="15" customHeight="1">
      <c r="A34" s="29">
        <v>21</v>
      </c>
      <c r="B34" s="190"/>
      <c r="C34" s="98"/>
      <c r="D34" s="98"/>
      <c r="E34" s="99"/>
      <c r="F34" s="98"/>
      <c r="G34" s="98">
        <f t="shared" si="0"/>
        <v>0</v>
      </c>
      <c r="H34" s="98"/>
      <c r="I34" s="98"/>
      <c r="J34" s="98"/>
      <c r="K34" s="98"/>
      <c r="L34" s="98"/>
      <c r="M34" s="98"/>
      <c r="N34" s="98"/>
      <c r="O34" s="98"/>
      <c r="P34" s="98">
        <f t="shared" si="1"/>
        <v>0</v>
      </c>
      <c r="Q34" s="98"/>
      <c r="R34" s="98"/>
      <c r="S34" s="100"/>
      <c r="T34" s="101"/>
      <c r="U34" s="193"/>
      <c r="V34" s="194"/>
      <c r="W34" s="194"/>
      <c r="X34" s="194"/>
      <c r="Y34" s="194"/>
      <c r="Z34" s="194"/>
      <c r="AA34" s="194"/>
      <c r="AB34" s="194"/>
      <c r="AC34" s="102"/>
      <c r="AD34" s="103"/>
      <c r="AE34" s="103"/>
      <c r="AF34" s="103"/>
      <c r="BC34" s="198" t="str">
        <f>参加料計算!K50</f>
        <v>小学6年男子 3㎞FRのみ</v>
      </c>
    </row>
    <row r="35" spans="1:63" ht="15" customHeight="1">
      <c r="A35" s="29">
        <v>22</v>
      </c>
      <c r="B35" s="190"/>
      <c r="C35" s="98"/>
      <c r="D35" s="98"/>
      <c r="E35" s="99"/>
      <c r="F35" s="98"/>
      <c r="G35" s="98">
        <f t="shared" si="0"/>
        <v>0</v>
      </c>
      <c r="H35" s="98"/>
      <c r="I35" s="98"/>
      <c r="J35" s="98"/>
      <c r="K35" s="98"/>
      <c r="L35" s="98"/>
      <c r="M35" s="98"/>
      <c r="N35" s="98"/>
      <c r="O35" s="98"/>
      <c r="P35" s="98">
        <f t="shared" si="1"/>
        <v>0</v>
      </c>
      <c r="Q35" s="98"/>
      <c r="R35" s="98"/>
      <c r="S35" s="100"/>
      <c r="T35" s="101"/>
      <c r="U35" s="193"/>
      <c r="V35" s="194"/>
      <c r="W35" s="194"/>
      <c r="X35" s="194"/>
      <c r="Y35" s="194"/>
      <c r="Z35" s="194"/>
      <c r="AA35" s="194"/>
      <c r="AB35" s="194"/>
      <c r="AC35" s="102"/>
      <c r="AD35" s="103"/>
      <c r="AE35" s="103"/>
      <c r="AF35" s="103"/>
      <c r="BC35" s="198" t="str">
        <f>参加料計算!K51</f>
        <v>小学5年男子 3㎞CL･FR</v>
      </c>
    </row>
    <row r="36" spans="1:63" ht="15" customHeight="1">
      <c r="A36" s="29">
        <v>23</v>
      </c>
      <c r="B36" s="190"/>
      <c r="C36" s="98"/>
      <c r="D36" s="98"/>
      <c r="E36" s="99"/>
      <c r="F36" s="98"/>
      <c r="G36" s="98">
        <f t="shared" si="0"/>
        <v>0</v>
      </c>
      <c r="H36" s="98"/>
      <c r="I36" s="98"/>
      <c r="J36" s="98"/>
      <c r="K36" s="98"/>
      <c r="L36" s="98"/>
      <c r="M36" s="98"/>
      <c r="N36" s="98"/>
      <c r="O36" s="98"/>
      <c r="P36" s="98">
        <f t="shared" si="1"/>
        <v>0</v>
      </c>
      <c r="Q36" s="98"/>
      <c r="R36" s="98"/>
      <c r="S36" s="100"/>
      <c r="T36" s="101"/>
      <c r="U36" s="193"/>
      <c r="V36" s="194"/>
      <c r="W36" s="194"/>
      <c r="X36" s="194"/>
      <c r="Y36" s="194"/>
      <c r="Z36" s="194"/>
      <c r="AA36" s="194"/>
      <c r="AB36" s="194"/>
      <c r="AC36" s="102"/>
      <c r="AD36" s="103"/>
      <c r="AE36" s="103"/>
      <c r="AF36" s="103"/>
      <c r="BC36" s="198" t="str">
        <f>参加料計算!K52</f>
        <v>小学5年男子 3㎞CLのみ</v>
      </c>
    </row>
    <row r="37" spans="1:63" ht="15" customHeight="1">
      <c r="A37" s="29">
        <v>24</v>
      </c>
      <c r="B37" s="190"/>
      <c r="C37" s="98"/>
      <c r="D37" s="98"/>
      <c r="E37" s="99"/>
      <c r="F37" s="98"/>
      <c r="G37" s="98">
        <f t="shared" si="0"/>
        <v>0</v>
      </c>
      <c r="H37" s="98"/>
      <c r="I37" s="98"/>
      <c r="J37" s="98"/>
      <c r="K37" s="98"/>
      <c r="L37" s="98"/>
      <c r="M37" s="98"/>
      <c r="N37" s="98"/>
      <c r="O37" s="98"/>
      <c r="P37" s="98">
        <f t="shared" si="1"/>
        <v>0</v>
      </c>
      <c r="Q37" s="98"/>
      <c r="R37" s="98"/>
      <c r="S37" s="100"/>
      <c r="T37" s="101"/>
      <c r="U37" s="193"/>
      <c r="V37" s="194"/>
      <c r="W37" s="194"/>
      <c r="X37" s="194"/>
      <c r="Y37" s="194"/>
      <c r="Z37" s="194"/>
      <c r="AA37" s="194"/>
      <c r="AB37" s="194"/>
      <c r="AC37" s="102"/>
      <c r="AD37" s="103"/>
      <c r="AE37" s="103"/>
      <c r="AF37" s="103"/>
      <c r="BC37" s="198" t="str">
        <f>参加料計算!K53</f>
        <v>小学5年男子 3㎞FRのみ</v>
      </c>
    </row>
    <row r="38" spans="1:63" ht="15" customHeight="1">
      <c r="A38" s="29">
        <v>25</v>
      </c>
      <c r="B38" s="190"/>
      <c r="C38" s="98"/>
      <c r="D38" s="98"/>
      <c r="E38" s="99"/>
      <c r="F38" s="98"/>
      <c r="G38" s="98">
        <f t="shared" si="0"/>
        <v>0</v>
      </c>
      <c r="H38" s="98"/>
      <c r="I38" s="98"/>
      <c r="J38" s="98"/>
      <c r="K38" s="98"/>
      <c r="L38" s="98"/>
      <c r="M38" s="98"/>
      <c r="N38" s="98"/>
      <c r="O38" s="98"/>
      <c r="P38" s="98">
        <f t="shared" si="1"/>
        <v>0</v>
      </c>
      <c r="Q38" s="98"/>
      <c r="R38" s="98"/>
      <c r="S38" s="100"/>
      <c r="T38" s="101"/>
      <c r="U38" s="193"/>
      <c r="V38" s="194"/>
      <c r="W38" s="194"/>
      <c r="X38" s="194"/>
      <c r="Y38" s="194"/>
      <c r="Z38" s="194"/>
      <c r="AA38" s="194"/>
      <c r="AB38" s="194"/>
      <c r="AC38" s="102"/>
      <c r="AD38" s="103"/>
      <c r="AE38" s="103"/>
      <c r="AF38" s="103"/>
      <c r="BC38" s="198" t="str">
        <f>参加料計算!K54</f>
        <v>小学4年男子 2㎞CL･FR</v>
      </c>
    </row>
    <row r="39" spans="1:63" ht="15" customHeight="1">
      <c r="A39" s="29">
        <v>26</v>
      </c>
      <c r="B39" s="190"/>
      <c r="C39" s="98"/>
      <c r="D39" s="98"/>
      <c r="E39" s="99"/>
      <c r="F39" s="98"/>
      <c r="G39" s="98">
        <f t="shared" si="0"/>
        <v>0</v>
      </c>
      <c r="H39" s="98"/>
      <c r="I39" s="98"/>
      <c r="J39" s="98"/>
      <c r="K39" s="98"/>
      <c r="L39" s="98"/>
      <c r="M39" s="98"/>
      <c r="N39" s="98"/>
      <c r="O39" s="98"/>
      <c r="P39" s="98">
        <f t="shared" si="1"/>
        <v>0</v>
      </c>
      <c r="Q39" s="98"/>
      <c r="R39" s="98"/>
      <c r="S39" s="100"/>
      <c r="T39" s="101"/>
      <c r="U39" s="193"/>
      <c r="V39" s="194"/>
      <c r="W39" s="194"/>
      <c r="X39" s="194"/>
      <c r="Y39" s="194"/>
      <c r="Z39" s="194"/>
      <c r="AA39" s="194"/>
      <c r="AB39" s="194"/>
      <c r="AC39" s="102"/>
      <c r="AD39" s="103"/>
      <c r="AE39" s="103"/>
      <c r="AF39" s="103"/>
      <c r="BC39" s="198" t="str">
        <f>参加料計算!K55</f>
        <v>小学4年男子 2㎞CLのみ</v>
      </c>
    </row>
    <row r="40" spans="1:63" ht="15" customHeight="1">
      <c r="A40" s="29">
        <v>27</v>
      </c>
      <c r="B40" s="190"/>
      <c r="C40" s="98"/>
      <c r="D40" s="98"/>
      <c r="E40" s="99"/>
      <c r="F40" s="98"/>
      <c r="G40" s="98">
        <f t="shared" si="0"/>
        <v>0</v>
      </c>
      <c r="H40" s="98"/>
      <c r="I40" s="98"/>
      <c r="J40" s="98"/>
      <c r="K40" s="98"/>
      <c r="L40" s="98"/>
      <c r="M40" s="98"/>
      <c r="N40" s="98"/>
      <c r="O40" s="98"/>
      <c r="P40" s="98">
        <f t="shared" si="1"/>
        <v>0</v>
      </c>
      <c r="Q40" s="98"/>
      <c r="R40" s="98"/>
      <c r="S40" s="100"/>
      <c r="T40" s="101"/>
      <c r="U40" s="193"/>
      <c r="V40" s="194"/>
      <c r="W40" s="194"/>
      <c r="X40" s="194"/>
      <c r="Y40" s="194"/>
      <c r="Z40" s="194"/>
      <c r="AA40" s="194"/>
      <c r="AB40" s="194"/>
      <c r="AC40" s="102"/>
      <c r="AD40" s="103"/>
      <c r="AE40" s="103"/>
      <c r="AF40" s="103"/>
      <c r="BC40" s="198" t="str">
        <f>参加料計算!K56</f>
        <v>小学4年男子 2㎞FRのみ</v>
      </c>
    </row>
    <row r="41" spans="1:63" ht="15" customHeight="1">
      <c r="A41" s="29">
        <v>28</v>
      </c>
      <c r="B41" s="190"/>
      <c r="C41" s="98"/>
      <c r="D41" s="98"/>
      <c r="E41" s="99"/>
      <c r="F41" s="98"/>
      <c r="G41" s="98">
        <f t="shared" si="0"/>
        <v>0</v>
      </c>
      <c r="H41" s="98"/>
      <c r="I41" s="98"/>
      <c r="J41" s="98"/>
      <c r="K41" s="98"/>
      <c r="L41" s="98"/>
      <c r="M41" s="98"/>
      <c r="N41" s="98"/>
      <c r="O41" s="98"/>
      <c r="P41" s="98">
        <f t="shared" si="1"/>
        <v>0</v>
      </c>
      <c r="Q41" s="98"/>
      <c r="R41" s="98"/>
      <c r="S41" s="100"/>
      <c r="T41" s="101"/>
      <c r="U41" s="193"/>
      <c r="V41" s="194"/>
      <c r="W41" s="194"/>
      <c r="X41" s="194"/>
      <c r="Y41" s="194"/>
      <c r="Z41" s="194"/>
      <c r="AA41" s="194"/>
      <c r="AB41" s="194"/>
      <c r="AC41" s="102"/>
      <c r="AD41" s="103"/>
      <c r="AE41" s="103"/>
      <c r="AF41" s="103"/>
      <c r="BC41" s="198" t="str">
        <f>参加料計算!K57</f>
        <v>小学3年以下男子 2㎞CL･FR</v>
      </c>
    </row>
    <row r="42" spans="1:63" ht="15" customHeight="1">
      <c r="A42" s="29">
        <v>29</v>
      </c>
      <c r="B42" s="190"/>
      <c r="C42" s="98"/>
      <c r="D42" s="98"/>
      <c r="E42" s="99"/>
      <c r="F42" s="98"/>
      <c r="G42" s="98">
        <f t="shared" si="0"/>
        <v>0</v>
      </c>
      <c r="H42" s="98"/>
      <c r="I42" s="98"/>
      <c r="J42" s="98"/>
      <c r="K42" s="98"/>
      <c r="L42" s="98"/>
      <c r="M42" s="98"/>
      <c r="N42" s="98"/>
      <c r="O42" s="98"/>
      <c r="P42" s="98">
        <f t="shared" si="1"/>
        <v>0</v>
      </c>
      <c r="Q42" s="98"/>
      <c r="R42" s="98"/>
      <c r="S42" s="100"/>
      <c r="T42" s="101"/>
      <c r="U42" s="193"/>
      <c r="V42" s="194"/>
      <c r="W42" s="194"/>
      <c r="X42" s="194"/>
      <c r="Y42" s="194"/>
      <c r="Z42" s="194"/>
      <c r="AA42" s="194"/>
      <c r="AB42" s="194"/>
      <c r="AC42" s="102"/>
      <c r="AD42" s="103"/>
      <c r="AE42" s="103"/>
      <c r="AF42" s="103"/>
      <c r="BC42" s="198" t="str">
        <f>参加料計算!K58</f>
        <v>小学3年以下男子 2㎞CLのみ</v>
      </c>
    </row>
    <row r="43" spans="1:63" ht="15" customHeight="1" thickBot="1">
      <c r="A43" s="29">
        <v>30</v>
      </c>
      <c r="B43" s="190"/>
      <c r="C43" s="98"/>
      <c r="D43" s="98"/>
      <c r="E43" s="99"/>
      <c r="F43" s="98"/>
      <c r="G43" s="98">
        <f t="shared" si="0"/>
        <v>0</v>
      </c>
      <c r="H43" s="98"/>
      <c r="I43" s="98"/>
      <c r="J43" s="98"/>
      <c r="K43" s="98"/>
      <c r="L43" s="98"/>
      <c r="M43" s="98"/>
      <c r="N43" s="98"/>
      <c r="O43" s="98"/>
      <c r="P43" s="98">
        <f t="shared" si="1"/>
        <v>0</v>
      </c>
      <c r="Q43" s="98"/>
      <c r="R43" s="98"/>
      <c r="S43" s="100"/>
      <c r="T43" s="101"/>
      <c r="U43" s="193"/>
      <c r="V43" s="194"/>
      <c r="W43" s="194"/>
      <c r="X43" s="194"/>
      <c r="Y43" s="194"/>
      <c r="Z43" s="194"/>
      <c r="AA43" s="194"/>
      <c r="AB43" s="194"/>
      <c r="AC43" s="102"/>
      <c r="AD43" s="103"/>
      <c r="AE43" s="103"/>
      <c r="AF43" s="103"/>
      <c r="BC43" s="198" t="str">
        <f>参加料計算!K59</f>
        <v>小学3年以下男子 2㎞FRのみ</v>
      </c>
    </row>
    <row r="44" spans="1:63" ht="15" customHeight="1">
      <c r="A44" s="43"/>
      <c r="B44" s="232" t="s">
        <v>112</v>
      </c>
      <c r="C44" s="35"/>
      <c r="D44" s="35"/>
      <c r="E44" s="234">
        <f>COUNTA(E14:E43)</f>
        <v>0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256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166">
        <f>COUNTIF($AD$14:$AD$43,1)</f>
        <v>0</v>
      </c>
      <c r="AE44" s="252"/>
      <c r="AF44" s="253"/>
    </row>
    <row r="45" spans="1:63" ht="15" customHeight="1" thickBot="1">
      <c r="A45" s="44"/>
      <c r="B45" s="233"/>
      <c r="C45" s="36"/>
      <c r="D45" s="36"/>
      <c r="E45" s="235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257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167">
        <f>COUNTIF($AD$14:$AD$43,2)</f>
        <v>0</v>
      </c>
      <c r="AE45" s="254"/>
      <c r="AF45" s="255"/>
    </row>
    <row r="46" spans="1:63" ht="7.5" customHeight="1">
      <c r="C46" s="22"/>
      <c r="D46" s="22"/>
      <c r="F46" s="22"/>
      <c r="G46" s="22"/>
      <c r="H46" s="22"/>
      <c r="I46" s="22"/>
      <c r="AQ46" s="46"/>
      <c r="AR46" s="46"/>
      <c r="AS46" s="46"/>
      <c r="AT46" s="46"/>
      <c r="AU46" s="46"/>
      <c r="AV46" s="46"/>
      <c r="AZ46" s="46"/>
      <c r="BA46" s="46"/>
      <c r="BB46" s="46"/>
      <c r="BC46" s="46"/>
      <c r="BD46" s="46"/>
      <c r="BE46" s="46"/>
      <c r="BF46" s="46"/>
    </row>
    <row r="47" spans="1:63" ht="17.25" customHeight="1">
      <c r="A47" s="32"/>
      <c r="B47" s="32"/>
      <c r="C47" s="32"/>
      <c r="D47" s="32"/>
      <c r="U47" s="251" t="str">
        <f>IF(OR(S2="",S2=BC1),"","【競技役員協力者】")</f>
        <v>【競技役員協力者】</v>
      </c>
      <c r="V47" s="251"/>
      <c r="W47" s="251"/>
      <c r="X47" s="251"/>
      <c r="Y47" s="251"/>
      <c r="Z47" s="251"/>
      <c r="AA47" s="251"/>
      <c r="AB47" s="251"/>
      <c r="AC47" s="251"/>
      <c r="AD47" s="251"/>
      <c r="AE47" s="195"/>
      <c r="AF47" s="5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</row>
    <row r="48" spans="1:63" s="32" customFormat="1" ht="13.5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54" ht="13.5">
      <c r="C49" s="22"/>
      <c r="D49" s="22"/>
    </row>
    <row r="50" spans="1:54" ht="13.5">
      <c r="C50" s="22"/>
      <c r="D50" s="22"/>
    </row>
    <row r="51" spans="1:54" ht="13.5">
      <c r="C51" s="22"/>
      <c r="D51" s="22"/>
    </row>
    <row r="52" spans="1:54" ht="13.5">
      <c r="C52" s="22"/>
      <c r="D52" s="22"/>
      <c r="AI52" s="50"/>
      <c r="AJ52" s="50"/>
      <c r="AK52" s="46"/>
      <c r="AL52" s="46"/>
      <c r="AN52" s="46"/>
      <c r="AO52" s="46"/>
      <c r="AP52" s="46"/>
      <c r="AQ52" s="46"/>
    </row>
    <row r="53" spans="1:54" ht="13.5">
      <c r="C53" s="22"/>
      <c r="D53" s="22"/>
    </row>
    <row r="54" spans="1:54" ht="13.5">
      <c r="C54" s="22"/>
      <c r="D54" s="22"/>
    </row>
    <row r="55" spans="1:54" ht="13.5">
      <c r="C55" s="22"/>
      <c r="D55" s="22"/>
    </row>
    <row r="56" spans="1:54" ht="13.5">
      <c r="C56" s="22"/>
      <c r="D56" s="22"/>
    </row>
    <row r="57" spans="1:54" ht="13.5">
      <c r="C57" s="22"/>
      <c r="D57" s="22"/>
    </row>
    <row r="58" spans="1:54" ht="13.5">
      <c r="C58" s="22"/>
      <c r="D58" s="22"/>
    </row>
    <row r="59" spans="1:54" ht="13.5">
      <c r="AI59" s="46"/>
      <c r="AJ59" s="46"/>
      <c r="AK59" s="46"/>
      <c r="AL59" s="46"/>
      <c r="AM59" s="46"/>
      <c r="AN59" s="23"/>
      <c r="AO59" s="23"/>
      <c r="AP59" s="23"/>
      <c r="AQ59" s="46"/>
      <c r="AR59" s="46"/>
      <c r="AS59" s="46"/>
      <c r="AT59" s="46"/>
      <c r="AU59" s="46"/>
      <c r="AV59" s="46"/>
      <c r="AW59" s="46"/>
      <c r="AX59" s="23"/>
      <c r="AY59" s="23"/>
      <c r="AZ59" s="23"/>
    </row>
    <row r="60" spans="1:54" ht="13.5">
      <c r="C60" s="22"/>
      <c r="D60" s="22"/>
      <c r="AI60" s="51"/>
      <c r="AU60" s="51"/>
      <c r="AV60" s="51"/>
      <c r="AW60" s="51"/>
      <c r="AX60" s="51"/>
      <c r="AY60" s="51"/>
      <c r="AZ60" s="51"/>
      <c r="BA60" s="51"/>
      <c r="BB60" s="51"/>
    </row>
    <row r="61" spans="1:54" ht="7.5" customHeight="1" thickBot="1">
      <c r="C61" s="22"/>
      <c r="D61" s="22"/>
      <c r="AI61" s="51"/>
      <c r="AU61" s="51"/>
      <c r="AV61" s="51"/>
      <c r="AW61" s="51"/>
      <c r="AX61" s="51"/>
      <c r="AY61" s="51"/>
      <c r="AZ61" s="51"/>
      <c r="BA61" s="51"/>
      <c r="BB61" s="51"/>
    </row>
    <row r="62" spans="1:54" ht="14.25">
      <c r="A62" s="32"/>
      <c r="B62" s="245" t="s">
        <v>198</v>
      </c>
      <c r="C62" s="246"/>
      <c r="D62" s="246"/>
      <c r="E62" s="246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T62" s="159"/>
      <c r="U62" s="247" t="s">
        <v>196</v>
      </c>
      <c r="V62" s="248"/>
      <c r="W62" s="248"/>
      <c r="X62" s="248"/>
      <c r="Y62" s="248"/>
      <c r="Z62" s="248"/>
      <c r="AA62" s="248"/>
      <c r="AB62" s="248"/>
      <c r="AC62" s="248"/>
      <c r="AD62" s="248"/>
      <c r="AE62" s="160" t="s">
        <v>197</v>
      </c>
      <c r="AI62" s="51"/>
    </row>
    <row r="63" spans="1:54" ht="15" thickBot="1">
      <c r="B63" s="246"/>
      <c r="C63" s="246"/>
      <c r="D63" s="246"/>
      <c r="E63" s="246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62">
        <v>1000</v>
      </c>
      <c r="T63" s="158"/>
      <c r="U63" s="249"/>
      <c r="V63" s="250"/>
      <c r="W63" s="250"/>
      <c r="X63" s="250"/>
      <c r="Y63" s="250"/>
      <c r="Z63" s="250"/>
      <c r="AA63" s="250"/>
      <c r="AB63" s="250"/>
      <c r="AC63" s="250"/>
      <c r="AD63" s="250"/>
      <c r="AE63" s="161">
        <f>S63*U63</f>
        <v>0</v>
      </c>
    </row>
    <row r="64" spans="1:54" ht="14.25" thickBot="1">
      <c r="C64" s="22"/>
      <c r="D64" s="22"/>
    </row>
    <row r="65" spans="1:43" ht="27.75" thickBot="1">
      <c r="A65" s="209" t="s">
        <v>46</v>
      </c>
      <c r="B65" s="210"/>
      <c r="C65" s="168"/>
      <c r="D65" s="168"/>
      <c r="E65" s="174" t="s">
        <v>23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81"/>
      <c r="T65" s="169"/>
      <c r="U65" s="171" t="s">
        <v>63</v>
      </c>
      <c r="V65" s="172"/>
      <c r="W65" s="172"/>
      <c r="X65" s="172"/>
      <c r="Y65" s="172"/>
      <c r="Z65" s="172"/>
      <c r="AA65" s="172"/>
      <c r="AB65" s="172"/>
      <c r="AC65" s="180"/>
      <c r="AD65" s="173" t="str">
        <f>IF(AC65="振込","(名義人)","")</f>
        <v/>
      </c>
      <c r="AE65" s="211"/>
      <c r="AF65" s="212"/>
      <c r="AG65" s="176" t="s">
        <v>200</v>
      </c>
    </row>
    <row r="66" spans="1:43" ht="7.5" customHeight="1">
      <c r="C66" s="22"/>
      <c r="D66" s="22"/>
      <c r="F66" s="27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V66" s="22"/>
      <c r="W66" s="22"/>
      <c r="X66" s="22"/>
      <c r="Y66" s="22"/>
      <c r="Z66" s="22"/>
      <c r="AA66" s="22"/>
      <c r="AB66" s="22"/>
    </row>
    <row r="67" spans="1:43" ht="15" thickBot="1">
      <c r="B67" s="175" t="s">
        <v>194</v>
      </c>
      <c r="C67" s="22"/>
      <c r="D67" s="22"/>
      <c r="E67" s="204" t="s">
        <v>227</v>
      </c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</row>
    <row r="68" spans="1:43" ht="15.75" thickTop="1" thickBot="1">
      <c r="C68" s="22"/>
      <c r="D68" s="22"/>
      <c r="E68" s="205" t="s">
        <v>221</v>
      </c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6" t="s">
        <v>195</v>
      </c>
      <c r="AE68" s="207"/>
      <c r="AF68" s="208"/>
      <c r="AI68" s="29"/>
      <c r="AJ68" s="29"/>
      <c r="AK68" s="46"/>
      <c r="AL68" s="46"/>
      <c r="AM68" s="23"/>
      <c r="AN68" s="46"/>
      <c r="AO68" s="46"/>
      <c r="AP68" s="46"/>
      <c r="AQ68" s="46"/>
    </row>
    <row r="69" spans="1:43" ht="18.75" customHeight="1" thickTop="1">
      <c r="C69" s="22"/>
      <c r="D69" s="22"/>
      <c r="AJ69" s="51"/>
      <c r="AK69" s="51"/>
      <c r="AL69" s="51"/>
      <c r="AM69" s="51"/>
      <c r="AN69" s="51"/>
      <c r="AO69" s="51"/>
      <c r="AP69" s="51"/>
      <c r="AQ69" s="51"/>
    </row>
    <row r="70" spans="1:43" ht="18.75" customHeight="1">
      <c r="C70" s="22"/>
      <c r="D70" s="22"/>
      <c r="AJ70" s="51"/>
      <c r="AK70" s="51"/>
      <c r="AL70" s="51"/>
      <c r="AM70" s="51"/>
      <c r="AN70" s="51"/>
      <c r="AO70" s="51"/>
      <c r="AP70" s="51"/>
      <c r="AQ70" s="51"/>
    </row>
    <row r="71" spans="1:43" ht="18.75" customHeight="1">
      <c r="C71" s="22"/>
      <c r="D71" s="22"/>
      <c r="AJ71" s="51"/>
      <c r="AK71" s="51"/>
      <c r="AL71" s="51"/>
      <c r="AM71" s="51"/>
      <c r="AN71" s="51"/>
      <c r="AO71" s="51"/>
      <c r="AP71" s="51"/>
      <c r="AQ71" s="51"/>
    </row>
    <row r="72" spans="1:43" ht="18.75" customHeight="1">
      <c r="C72" s="22"/>
      <c r="D72" s="22"/>
      <c r="AJ72" s="51"/>
      <c r="AK72" s="51"/>
      <c r="AL72" s="51"/>
      <c r="AM72" s="51"/>
      <c r="AN72" s="51"/>
      <c r="AO72" s="51"/>
      <c r="AP72" s="51"/>
      <c r="AQ72" s="51"/>
    </row>
    <row r="73" spans="1:43" ht="18.75" customHeight="1">
      <c r="C73" s="22"/>
      <c r="D73" s="22"/>
      <c r="AJ73" s="51"/>
      <c r="AK73" s="51"/>
      <c r="AL73" s="51"/>
      <c r="AM73" s="51"/>
      <c r="AN73" s="51"/>
      <c r="AO73" s="51"/>
      <c r="AP73" s="51"/>
      <c r="AQ73" s="51"/>
    </row>
    <row r="74" spans="1:43" ht="18.75" customHeight="1">
      <c r="C74" s="22"/>
      <c r="D74" s="22"/>
      <c r="AJ74" s="51"/>
      <c r="AK74" s="51"/>
      <c r="AL74" s="51"/>
      <c r="AM74" s="51"/>
      <c r="AN74" s="51"/>
      <c r="AO74" s="51"/>
      <c r="AP74" s="51"/>
      <c r="AQ74" s="51"/>
    </row>
    <row r="75" spans="1:43" ht="18.75" customHeight="1">
      <c r="C75" s="22"/>
      <c r="D75" s="22"/>
      <c r="AJ75" s="51"/>
      <c r="AK75" s="51"/>
      <c r="AL75" s="51"/>
      <c r="AM75" s="51"/>
      <c r="AN75" s="51"/>
      <c r="AO75" s="51"/>
      <c r="AP75" s="51"/>
      <c r="AQ75" s="51"/>
    </row>
    <row r="76" spans="1:43" ht="18.75" customHeight="1">
      <c r="C76" s="22"/>
      <c r="D76" s="22"/>
      <c r="AJ76" s="51"/>
      <c r="AK76" s="51"/>
      <c r="AL76" s="51"/>
      <c r="AM76" s="51"/>
      <c r="AN76" s="51"/>
      <c r="AO76" s="51"/>
      <c r="AP76" s="51"/>
      <c r="AQ76" s="51"/>
    </row>
    <row r="77" spans="1:43" ht="18.75" customHeight="1">
      <c r="C77" s="22"/>
      <c r="D77" s="22"/>
      <c r="AJ77" s="51"/>
      <c r="AK77" s="51"/>
      <c r="AL77" s="51"/>
      <c r="AM77" s="51"/>
      <c r="AN77" s="51"/>
      <c r="AO77" s="51"/>
      <c r="AP77" s="51"/>
      <c r="AQ77" s="51"/>
    </row>
    <row r="78" spans="1:43" ht="18.75" customHeight="1">
      <c r="C78" s="22"/>
      <c r="D78" s="22"/>
      <c r="AJ78" s="51"/>
      <c r="AK78" s="51"/>
      <c r="AL78" s="51"/>
      <c r="AM78" s="51"/>
      <c r="AN78" s="51"/>
      <c r="AO78" s="51"/>
      <c r="AP78" s="51"/>
      <c r="AQ78" s="51"/>
    </row>
    <row r="79" spans="1:43" ht="18.75" customHeight="1">
      <c r="C79" s="22"/>
      <c r="D79" s="22"/>
      <c r="AJ79" s="51"/>
      <c r="AK79" s="51"/>
      <c r="AL79" s="51"/>
      <c r="AM79" s="51"/>
      <c r="AN79" s="51"/>
      <c r="AO79" s="51"/>
      <c r="AP79" s="51"/>
      <c r="AQ79" s="51"/>
    </row>
    <row r="80" spans="1:43" ht="18.75" customHeight="1">
      <c r="C80" s="22"/>
      <c r="D80" s="22"/>
    </row>
    <row r="81" spans="2:4" ht="18.75" customHeight="1">
      <c r="C81" s="22"/>
      <c r="D81" s="22"/>
    </row>
    <row r="82" spans="2:4" ht="18.75" customHeight="1">
      <c r="C82" s="22"/>
      <c r="D82" s="22"/>
    </row>
    <row r="83" spans="2:4" ht="18.75" customHeight="1">
      <c r="C83" s="22"/>
      <c r="D83" s="22"/>
    </row>
    <row r="84" spans="2:4" ht="18.75" customHeight="1">
      <c r="C84" s="22"/>
      <c r="D84" s="22"/>
    </row>
    <row r="85" spans="2:4" ht="18.75" customHeight="1">
      <c r="C85" s="22"/>
      <c r="D85" s="22"/>
    </row>
    <row r="86" spans="2:4" ht="18.75" customHeight="1">
      <c r="C86" s="22"/>
      <c r="D86" s="22"/>
    </row>
    <row r="87" spans="2:4" ht="18.75" customHeight="1">
      <c r="C87" s="22"/>
      <c r="D87" s="22"/>
    </row>
    <row r="88" spans="2:4" ht="18.75" customHeight="1">
      <c r="C88" s="22"/>
      <c r="D88" s="22"/>
    </row>
    <row r="89" spans="2:4" ht="18.75" customHeight="1">
      <c r="C89" s="22"/>
      <c r="D89" s="22"/>
    </row>
    <row r="90" spans="2:4" ht="18.75" customHeight="1">
      <c r="C90" s="22"/>
      <c r="D90" s="22"/>
    </row>
    <row r="91" spans="2:4" ht="18.75" customHeight="1">
      <c r="B91" s="22" t="s">
        <v>64</v>
      </c>
      <c r="C91" s="22"/>
      <c r="D91" s="22"/>
    </row>
    <row r="92" spans="2:4" ht="18.75" customHeight="1">
      <c r="B92" s="22" t="s">
        <v>65</v>
      </c>
      <c r="C92" s="22"/>
      <c r="D92" s="22"/>
    </row>
    <row r="93" spans="2:4" ht="18.75" customHeight="1">
      <c r="B93" s="22" t="s">
        <v>66</v>
      </c>
    </row>
    <row r="94" spans="2:4" ht="18.75" customHeight="1">
      <c r="B94" s="22" t="s">
        <v>67</v>
      </c>
    </row>
    <row r="95" spans="2:4" ht="18.75" customHeight="1">
      <c r="B95" s="22" t="s">
        <v>68</v>
      </c>
    </row>
    <row r="96" spans="2:4" ht="18.75" customHeight="1">
      <c r="B96" s="22" t="s">
        <v>69</v>
      </c>
    </row>
    <row r="97" spans="2:2" ht="18.75" customHeight="1">
      <c r="B97" s="22" t="s">
        <v>70</v>
      </c>
    </row>
    <row r="98" spans="2:2" ht="18.75" customHeight="1">
      <c r="B98" s="22" t="s">
        <v>71</v>
      </c>
    </row>
    <row r="99" spans="2:2" ht="18.75" customHeight="1">
      <c r="B99" s="22" t="s">
        <v>72</v>
      </c>
    </row>
    <row r="100" spans="2:2" ht="18.75" customHeight="1">
      <c r="B100" s="22" t="s">
        <v>73</v>
      </c>
    </row>
    <row r="101" spans="2:2" ht="18.75" customHeight="1">
      <c r="B101" s="22" t="s">
        <v>74</v>
      </c>
    </row>
    <row r="102" spans="2:2" ht="18.75" customHeight="1">
      <c r="B102" s="22" t="s">
        <v>75</v>
      </c>
    </row>
    <row r="103" spans="2:2" ht="18.75" customHeight="1">
      <c r="B103" s="22" t="s">
        <v>76</v>
      </c>
    </row>
    <row r="104" spans="2:2" ht="18.75" customHeight="1">
      <c r="B104" s="22" t="s">
        <v>77</v>
      </c>
    </row>
    <row r="105" spans="2:2" ht="18.75" customHeight="1">
      <c r="B105" s="22" t="s">
        <v>78</v>
      </c>
    </row>
    <row r="106" spans="2:2" ht="18.75" customHeight="1">
      <c r="B106" s="22" t="s">
        <v>79</v>
      </c>
    </row>
    <row r="107" spans="2:2" ht="18.75" customHeight="1">
      <c r="B107" s="22" t="s">
        <v>80</v>
      </c>
    </row>
    <row r="108" spans="2:2" ht="18.75" customHeight="1">
      <c r="B108" s="22" t="s">
        <v>81</v>
      </c>
    </row>
    <row r="109" spans="2:2" ht="18.75" customHeight="1">
      <c r="B109" s="22" t="s">
        <v>82</v>
      </c>
    </row>
    <row r="110" spans="2:2" ht="18.75" customHeight="1">
      <c r="B110" s="22" t="s">
        <v>83</v>
      </c>
    </row>
    <row r="111" spans="2:2" ht="18.75" customHeight="1">
      <c r="B111" s="22" t="s">
        <v>84</v>
      </c>
    </row>
    <row r="112" spans="2:2" ht="18.75" customHeight="1">
      <c r="B112" s="22" t="s">
        <v>85</v>
      </c>
    </row>
    <row r="113" spans="2:2" ht="18.75" customHeight="1">
      <c r="B113" s="22" t="s">
        <v>86</v>
      </c>
    </row>
    <row r="114" spans="2:2" ht="18.75" customHeight="1">
      <c r="B114" s="22" t="s">
        <v>87</v>
      </c>
    </row>
    <row r="115" spans="2:2" ht="18.75" customHeight="1">
      <c r="B115" s="22" t="s">
        <v>88</v>
      </c>
    </row>
    <row r="116" spans="2:2" ht="18.75" customHeight="1">
      <c r="B116" s="22" t="s">
        <v>89</v>
      </c>
    </row>
    <row r="117" spans="2:2" ht="18.75" customHeight="1">
      <c r="B117" s="22" t="s">
        <v>90</v>
      </c>
    </row>
    <row r="118" spans="2:2" ht="18.75" customHeight="1">
      <c r="B118" s="22" t="s">
        <v>91</v>
      </c>
    </row>
    <row r="119" spans="2:2" ht="18.75" customHeight="1">
      <c r="B119" s="22" t="s">
        <v>92</v>
      </c>
    </row>
    <row r="120" spans="2:2" ht="18.75" customHeight="1">
      <c r="B120" s="22" t="s">
        <v>93</v>
      </c>
    </row>
    <row r="121" spans="2:2" ht="18.75" customHeight="1">
      <c r="B121" s="22" t="s">
        <v>94</v>
      </c>
    </row>
    <row r="122" spans="2:2" ht="18.75" customHeight="1">
      <c r="B122" s="22" t="s">
        <v>95</v>
      </c>
    </row>
    <row r="123" spans="2:2" ht="18.75" customHeight="1">
      <c r="B123" s="22" t="s">
        <v>96</v>
      </c>
    </row>
    <row r="124" spans="2:2" ht="18.75" customHeight="1">
      <c r="B124" s="22" t="s">
        <v>97</v>
      </c>
    </row>
    <row r="125" spans="2:2" ht="18.75" customHeight="1">
      <c r="B125" s="22" t="s">
        <v>98</v>
      </c>
    </row>
    <row r="126" spans="2:2" ht="18.75" customHeight="1">
      <c r="B126" s="22" t="s">
        <v>99</v>
      </c>
    </row>
    <row r="127" spans="2:2" ht="18.75" customHeight="1">
      <c r="B127" s="22" t="s">
        <v>100</v>
      </c>
    </row>
    <row r="128" spans="2:2" ht="18.75" customHeight="1">
      <c r="B128" s="22" t="s">
        <v>101</v>
      </c>
    </row>
    <row r="129" spans="2:2" ht="18.75" customHeight="1">
      <c r="B129" s="22" t="s">
        <v>102</v>
      </c>
    </row>
    <row r="130" spans="2:2" ht="18.75" customHeight="1">
      <c r="B130" s="22" t="s">
        <v>103</v>
      </c>
    </row>
    <row r="131" spans="2:2" ht="18.75" customHeight="1">
      <c r="B131" s="22" t="s">
        <v>104</v>
      </c>
    </row>
    <row r="132" spans="2:2" ht="18.75" customHeight="1">
      <c r="B132" s="22" t="s">
        <v>105</v>
      </c>
    </row>
    <row r="133" spans="2:2" ht="18.75" customHeight="1">
      <c r="B133" s="22" t="s">
        <v>106</v>
      </c>
    </row>
    <row r="134" spans="2:2" ht="18.75" customHeight="1">
      <c r="B134" s="22" t="s">
        <v>107</v>
      </c>
    </row>
    <row r="135" spans="2:2" ht="18.75" customHeight="1">
      <c r="B135" s="22" t="s">
        <v>108</v>
      </c>
    </row>
    <row r="136" spans="2:2" ht="18.75" customHeight="1">
      <c r="B136" s="22" t="s">
        <v>109</v>
      </c>
    </row>
    <row r="137" spans="2:2" ht="18.75" customHeight="1">
      <c r="B137" s="22" t="s">
        <v>110</v>
      </c>
    </row>
  </sheetData>
  <sheetProtection algorithmName="SHA-512" hashValue="q5iZBzvqPgiyt+FGjIcxHv606d3ln5KnBmAr2vfqSxXttL144z2picIFmIG3aaNtMl1fmGGDduAw5tKQdcXzTw==" saltValue="ObWjtgrl+zid+RCnNbbIDA==" spinCount="100000" sheet="1" objects="1" scenarios="1" selectLockedCells="1"/>
  <dataConsolidate/>
  <mergeCells count="29">
    <mergeCell ref="B62:E63"/>
    <mergeCell ref="U62:AD62"/>
    <mergeCell ref="U63:AD63"/>
    <mergeCell ref="U47:AD47"/>
    <mergeCell ref="AE44:AF45"/>
    <mergeCell ref="S44:AC45"/>
    <mergeCell ref="A7:A9"/>
    <mergeCell ref="A11:E11"/>
    <mergeCell ref="B44:B45"/>
    <mergeCell ref="E44:E45"/>
    <mergeCell ref="AE11:AF11"/>
    <mergeCell ref="U8:AF8"/>
    <mergeCell ref="S9:U9"/>
    <mergeCell ref="AD9:AF9"/>
    <mergeCell ref="E7:AF7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E67:AD67"/>
    <mergeCell ref="E68:AC68"/>
    <mergeCell ref="AD68:AF68"/>
    <mergeCell ref="A65:B65"/>
    <mergeCell ref="AE65:AF65"/>
  </mergeCells>
  <phoneticPr fontId="1"/>
  <conditionalFormatting sqref="B14:B43">
    <cfRule type="expression" dxfId="13" priority="22" stopIfTrue="1">
      <formula>IF($S$2&lt;&gt;$BC$1,TRUE,FALSE)</formula>
    </cfRule>
    <cfRule type="expression" dxfId="12" priority="23" stopIfTrue="1">
      <formula>IF($AD14=2,TRUE,FALSE)</formula>
    </cfRule>
  </conditionalFormatting>
  <conditionalFormatting sqref="C14:AF43">
    <cfRule type="expression" dxfId="11" priority="10" stopIfTrue="1">
      <formula>IF($AD14=2,TRUE,FALSE)</formula>
    </cfRule>
  </conditionalFormatting>
  <conditionalFormatting sqref="E2:AD2">
    <cfRule type="cellIs" dxfId="10" priority="5" stopIfTrue="1" operator="equal">
      <formula>""</formula>
    </cfRule>
  </conditionalFormatting>
  <conditionalFormatting sqref="E3:AF5 S6 AE6 E7:AF8 S9 AD9 AE11 S65 AC65:AD65">
    <cfRule type="cellIs" dxfId="9" priority="20" stopIfTrue="1" operator="equal">
      <formula>0</formula>
    </cfRule>
  </conditionalFormatting>
  <conditionalFormatting sqref="U62:AD62 B62:T63 AE62:AE63">
    <cfRule type="expression" dxfId="8" priority="3" stopIfTrue="1">
      <formula>IF($S$2&lt;&gt;"市民スキー選手権大会",TRUE,FALSE)</formula>
    </cfRule>
  </conditionalFormatting>
  <conditionalFormatting sqref="U63:AD63">
    <cfRule type="expression" dxfId="7" priority="32" stopIfTrue="1">
      <formula>IF($S$2&lt;&gt;$BB$1,TRUE,FALSE)</formula>
    </cfRule>
    <cfRule type="cellIs" dxfId="6" priority="33" stopIfTrue="1" operator="equal">
      <formula>""</formula>
    </cfRule>
  </conditionalFormatting>
  <conditionalFormatting sqref="AE47">
    <cfRule type="expression" dxfId="5" priority="24" stopIfTrue="1">
      <formula>IF(OR(S2="",S2=$BC$1),TRUE,FALSE)</formula>
    </cfRule>
    <cfRule type="cellIs" dxfId="4" priority="25" stopIfTrue="1" operator="equal">
      <formula>""</formula>
    </cfRule>
  </conditionalFormatting>
  <conditionalFormatting sqref="AE65:AF65">
    <cfRule type="cellIs" dxfId="3" priority="11" stopIfTrue="1" operator="notEqual">
      <formula>""</formula>
    </cfRule>
    <cfRule type="expression" dxfId="2" priority="12" stopIfTrue="1">
      <formula>IF($AD$65&lt;&gt;"",TRUE,FALSE)</formula>
    </cfRule>
  </conditionalFormatting>
  <dataValidations xWindow="522" yWindow="623" count="15">
    <dataValidation type="list" allowBlank="1" showInputMessage="1" showErrorMessage="1" sqref="AC65" xr:uid="{00000000-0002-0000-0000-000000000000}">
      <formula1>"振込,書留,現金"</formula1>
    </dataValidation>
    <dataValidation imeMode="hiragana" allowBlank="1" showInputMessage="1" showErrorMessage="1" sqref="F14:R43 U5:AF5 U8:AF8 AE65:AF65 E7:AF7 E4:AF4" xr:uid="{00000000-0002-0000-0000-000001000000}"/>
    <dataValidation imeMode="halfAlpha" allowBlank="1" showInputMessage="1" showErrorMessage="1" sqref="S65 AE11:AF11 S9 V9:AD9 T5 AE6:AF6 S6:AC6 C14:D43 V14:AB43 E8 E5 T8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全角スペース！" sqref="E14:E43" xr:uid="{00000000-0002-0000-0000-000004000000}"/>
    <dataValidation imeMode="fullKatakana" allowBlank="1" showInputMessage="1" showErrorMessage="1" prompt="苗字と名前の間は全角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$B$91:$B$137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imeMode="halfAlpha" allowBlank="1" showInputMessage="1" showErrorMessage="1" prompt="「出場種目」毎に速い順に「1」から！" sqref="AF14:AF43" xr:uid="{00000000-0002-0000-0000-00000A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ｶﾙﾌｶｯﾌﾟの成人・高校のみ入力!!" sqref="B14:B43" xr:uid="{00000000-0002-0000-0000-00000D000000}"/>
    <dataValidation type="list" allowBlank="1" showInputMessage="1" showErrorMessage="1" error="カルフカップ以外は、リストの上方に選択項目があります。再度、確認願います。" sqref="AE14:AE43" xr:uid="{00000000-0002-0000-0000-00000E000000}">
      <formula1>IF($AD14=1,$BA$2:$BA$5,$BA$5:$BA$8)</formula1>
    </dataValidation>
  </dataValidations>
  <printOptions horizontalCentered="1"/>
  <pageMargins left="0.59055118110236227" right="0.59055118110236227" top="0.59055118110236227" bottom="0.39370078740157483" header="0.39370078740157483" footer="0"/>
  <pageSetup paperSize="9" scale="81" fitToHeight="0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38"/>
  <sheetViews>
    <sheetView showGridLines="0" showZeros="0" view="pageBreakPreview" zoomScaleNormal="100" zoomScaleSheetLayoutView="100" workbookViewId="0">
      <selection activeCell="C9" sqref="C9:E9"/>
    </sheetView>
  </sheetViews>
  <sheetFormatPr defaultRowHeight="13.5"/>
  <cols>
    <col min="1" max="1" width="10.375" style="53" customWidth="1"/>
    <col min="2" max="2" width="8.75" style="53" customWidth="1"/>
    <col min="3" max="21" width="3.75" style="53" customWidth="1"/>
    <col min="22" max="16384" width="9" style="53"/>
  </cols>
  <sheetData>
    <row r="1" spans="1:21" ht="21.75" customHeight="1">
      <c r="A1" s="271" t="s">
        <v>50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</row>
    <row r="2" spans="1:21" ht="34.5" customHeigh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</row>
    <row r="3" spans="1:21" ht="44.25" customHeight="1"/>
    <row r="4" spans="1:21" ht="22.5" customHeight="1"/>
    <row r="5" spans="1:21" ht="39" customHeight="1"/>
    <row r="6" spans="1:21" ht="32.25" customHeight="1"/>
    <row r="7" spans="1:21" ht="31.5" customHeight="1"/>
    <row r="8" spans="1:21" ht="24" customHeight="1" thickBot="1">
      <c r="A8" s="274" t="s">
        <v>28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</row>
    <row r="9" spans="1:21" ht="21.75" customHeight="1">
      <c r="A9" s="285" t="s">
        <v>3</v>
      </c>
      <c r="B9" s="54" t="s">
        <v>51</v>
      </c>
      <c r="C9" s="258"/>
      <c r="D9" s="259"/>
      <c r="E9" s="260"/>
      <c r="F9" s="263"/>
      <c r="G9" s="259"/>
      <c r="H9" s="259"/>
      <c r="I9" s="264"/>
      <c r="J9" s="258"/>
      <c r="K9" s="259"/>
      <c r="L9" s="259"/>
      <c r="M9" s="260"/>
      <c r="N9" s="258"/>
      <c r="O9" s="259"/>
      <c r="P9" s="259"/>
      <c r="Q9" s="260"/>
      <c r="R9" s="258"/>
      <c r="S9" s="259"/>
      <c r="T9" s="259"/>
      <c r="U9" s="260"/>
    </row>
    <row r="10" spans="1:21" ht="22.5" customHeight="1" thickBot="1">
      <c r="A10" s="286"/>
      <c r="B10" s="55" t="s">
        <v>13</v>
      </c>
      <c r="C10" s="56" t="s">
        <v>4</v>
      </c>
      <c r="D10" s="57" t="s">
        <v>5</v>
      </c>
      <c r="E10" s="58" t="s">
        <v>6</v>
      </c>
      <c r="F10" s="56" t="s">
        <v>7</v>
      </c>
      <c r="G10" s="59" t="s">
        <v>4</v>
      </c>
      <c r="H10" s="57" t="s">
        <v>5</v>
      </c>
      <c r="I10" s="58" t="s">
        <v>6</v>
      </c>
      <c r="J10" s="56" t="s">
        <v>7</v>
      </c>
      <c r="K10" s="59" t="s">
        <v>4</v>
      </c>
      <c r="L10" s="57" t="s">
        <v>5</v>
      </c>
      <c r="M10" s="58" t="s">
        <v>6</v>
      </c>
      <c r="N10" s="56" t="s">
        <v>7</v>
      </c>
      <c r="O10" s="59" t="s">
        <v>4</v>
      </c>
      <c r="P10" s="57" t="s">
        <v>5</v>
      </c>
      <c r="Q10" s="58" t="s">
        <v>6</v>
      </c>
      <c r="R10" s="56" t="s">
        <v>7</v>
      </c>
      <c r="S10" s="59" t="s">
        <v>4</v>
      </c>
      <c r="T10" s="57" t="s">
        <v>5</v>
      </c>
      <c r="U10" s="58" t="s">
        <v>6</v>
      </c>
    </row>
    <row r="11" spans="1:21" ht="22.5" customHeight="1" thickTop="1">
      <c r="A11" s="60" t="s">
        <v>26</v>
      </c>
      <c r="B11" s="61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60" t="s">
        <v>27</v>
      </c>
      <c r="B12" s="62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61" t="s">
        <v>2</v>
      </c>
      <c r="B13" s="63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262"/>
      <c r="B14" s="64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87" t="s">
        <v>8</v>
      </c>
      <c r="B15" s="61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87"/>
      <c r="B16" s="62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61" t="s">
        <v>9</v>
      </c>
      <c r="B17" s="63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262"/>
      <c r="B18" s="64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91" t="s">
        <v>25</v>
      </c>
      <c r="B19" s="61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92"/>
      <c r="B20" s="65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61" t="s">
        <v>1</v>
      </c>
      <c r="B21" s="66" t="s">
        <v>14</v>
      </c>
      <c r="C21" s="67">
        <f>SUMIF($B$11:$B$20,$B21,C$11:C$20)</f>
        <v>0</v>
      </c>
      <c r="D21" s="68">
        <f t="shared" ref="D21:S22" si="0">SUMIF($B$11:$B$20,$B21,D$11:D$20)</f>
        <v>0</v>
      </c>
      <c r="E21" s="69">
        <f t="shared" si="0"/>
        <v>0</v>
      </c>
      <c r="F21" s="67">
        <f t="shared" si="0"/>
        <v>0</v>
      </c>
      <c r="G21" s="70">
        <f t="shared" si="0"/>
        <v>0</v>
      </c>
      <c r="H21" s="68">
        <f t="shared" si="0"/>
        <v>0</v>
      </c>
      <c r="I21" s="69">
        <f t="shared" si="0"/>
        <v>0</v>
      </c>
      <c r="J21" s="67">
        <f t="shared" si="0"/>
        <v>0</v>
      </c>
      <c r="K21" s="70">
        <f t="shared" si="0"/>
        <v>0</v>
      </c>
      <c r="L21" s="68">
        <f t="shared" si="0"/>
        <v>0</v>
      </c>
      <c r="M21" s="69">
        <f t="shared" si="0"/>
        <v>0</v>
      </c>
      <c r="N21" s="67">
        <f t="shared" si="0"/>
        <v>0</v>
      </c>
      <c r="O21" s="70">
        <f t="shared" si="0"/>
        <v>0</v>
      </c>
      <c r="P21" s="68">
        <f t="shared" si="0"/>
        <v>0</v>
      </c>
      <c r="Q21" s="69">
        <f t="shared" si="0"/>
        <v>0</v>
      </c>
      <c r="R21" s="67">
        <f t="shared" si="0"/>
        <v>0</v>
      </c>
      <c r="S21" s="70">
        <f t="shared" si="0"/>
        <v>0</v>
      </c>
      <c r="T21" s="68">
        <f>SUMIF($B$11:$B$20,$B21,T$11:T$20)</f>
        <v>0</v>
      </c>
      <c r="U21" s="69">
        <f>SUMIF($B$11:$B$20,$B21,U$11:U$20)</f>
        <v>0</v>
      </c>
    </row>
    <row r="22" spans="1:24" ht="22.5" customHeight="1" thickBot="1">
      <c r="A22" s="287"/>
      <c r="B22" s="62" t="s">
        <v>15</v>
      </c>
      <c r="C22" s="71">
        <f>SUMIF($B$11:$B$20,$B22,C$11:C$20)</f>
        <v>0</v>
      </c>
      <c r="D22" s="72">
        <f t="shared" si="0"/>
        <v>0</v>
      </c>
      <c r="E22" s="73">
        <f t="shared" si="0"/>
        <v>0</v>
      </c>
      <c r="F22" s="71">
        <f t="shared" si="0"/>
        <v>0</v>
      </c>
      <c r="G22" s="74">
        <f t="shared" si="0"/>
        <v>0</v>
      </c>
      <c r="H22" s="72">
        <f t="shared" si="0"/>
        <v>0</v>
      </c>
      <c r="I22" s="73">
        <f t="shared" si="0"/>
        <v>0</v>
      </c>
      <c r="J22" s="71">
        <f t="shared" si="0"/>
        <v>0</v>
      </c>
      <c r="K22" s="74">
        <f t="shared" si="0"/>
        <v>0</v>
      </c>
      <c r="L22" s="72">
        <f t="shared" si="0"/>
        <v>0</v>
      </c>
      <c r="M22" s="73">
        <f t="shared" si="0"/>
        <v>0</v>
      </c>
      <c r="N22" s="71">
        <f t="shared" si="0"/>
        <v>0</v>
      </c>
      <c r="O22" s="74">
        <f t="shared" si="0"/>
        <v>0</v>
      </c>
      <c r="P22" s="72">
        <f t="shared" si="0"/>
        <v>0</v>
      </c>
      <c r="Q22" s="73">
        <f t="shared" si="0"/>
        <v>0</v>
      </c>
      <c r="R22" s="71">
        <f t="shared" si="0"/>
        <v>0</v>
      </c>
      <c r="S22" s="74">
        <f t="shared" si="0"/>
        <v>0</v>
      </c>
      <c r="T22" s="72">
        <f>SUMIF($B$11:$B$20,$B22,T$11:T$20)</f>
        <v>0</v>
      </c>
      <c r="U22" s="73">
        <f>SUMIF($B$11:$B$20,$B22,U$11:U$20)</f>
        <v>0</v>
      </c>
    </row>
    <row r="23" spans="1:24" ht="27.75" customHeight="1" thickBot="1">
      <c r="A23" s="209" t="s">
        <v>29</v>
      </c>
      <c r="B23" s="284"/>
      <c r="C23" s="75">
        <f>SUM(C21:C22)</f>
        <v>0</v>
      </c>
      <c r="D23" s="76">
        <f t="shared" ref="D23:U23" si="1">SUM(D21:D22)</f>
        <v>0</v>
      </c>
      <c r="E23" s="77">
        <f t="shared" si="1"/>
        <v>0</v>
      </c>
      <c r="F23" s="75">
        <f t="shared" si="1"/>
        <v>0</v>
      </c>
      <c r="G23" s="78">
        <f t="shared" si="1"/>
        <v>0</v>
      </c>
      <c r="H23" s="76">
        <f t="shared" si="1"/>
        <v>0</v>
      </c>
      <c r="I23" s="77">
        <f t="shared" si="1"/>
        <v>0</v>
      </c>
      <c r="J23" s="75">
        <f t="shared" si="1"/>
        <v>0</v>
      </c>
      <c r="K23" s="78">
        <f t="shared" si="1"/>
        <v>0</v>
      </c>
      <c r="L23" s="76">
        <f t="shared" si="1"/>
        <v>0</v>
      </c>
      <c r="M23" s="77">
        <f>SUM(M21:M22)</f>
        <v>0</v>
      </c>
      <c r="N23" s="75">
        <f t="shared" si="1"/>
        <v>0</v>
      </c>
      <c r="O23" s="78">
        <f t="shared" si="1"/>
        <v>0</v>
      </c>
      <c r="P23" s="76">
        <f t="shared" si="1"/>
        <v>0</v>
      </c>
      <c r="Q23" s="77">
        <f t="shared" si="1"/>
        <v>0</v>
      </c>
      <c r="R23" s="75">
        <f t="shared" si="1"/>
        <v>0</v>
      </c>
      <c r="S23" s="78">
        <f t="shared" si="1"/>
        <v>0</v>
      </c>
      <c r="T23" s="76">
        <f t="shared" si="1"/>
        <v>0</v>
      </c>
      <c r="U23" s="77">
        <f t="shared" si="1"/>
        <v>0</v>
      </c>
    </row>
    <row r="24" spans="1:24" ht="18" customHeight="1">
      <c r="A24" s="29" t="s">
        <v>10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4" ht="15" customHeight="1">
      <c r="A25" s="79" t="s">
        <v>52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9"/>
      <c r="S25" s="29"/>
      <c r="T25" s="29"/>
      <c r="U25" s="29"/>
    </row>
    <row r="26" spans="1:24" ht="15" customHeight="1">
      <c r="A26" s="79" t="s">
        <v>53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</row>
    <row r="27" spans="1:24" ht="18" customHeight="1">
      <c r="A27" s="280" t="s">
        <v>30</v>
      </c>
      <c r="B27" s="281"/>
      <c r="C27" s="278" t="s">
        <v>54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</row>
    <row r="28" spans="1:24" ht="18" customHeight="1">
      <c r="A28" s="280" t="s">
        <v>31</v>
      </c>
      <c r="B28" s="281"/>
      <c r="C28" s="278" t="s">
        <v>55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</row>
    <row r="29" spans="1:24" ht="10.5" customHeight="1" thickBo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29"/>
      <c r="S29" s="29"/>
      <c r="T29" s="29"/>
      <c r="U29" s="29"/>
    </row>
    <row r="30" spans="1:24" ht="27.75" customHeight="1" thickBot="1">
      <c r="A30" s="282" t="s">
        <v>11</v>
      </c>
      <c r="B30" s="283"/>
      <c r="C30" s="293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5"/>
    </row>
    <row r="31" spans="1:24" ht="18.75" customHeight="1">
      <c r="A31" s="270" t="s">
        <v>34</v>
      </c>
      <c r="B31" s="270"/>
      <c r="C31" s="270"/>
      <c r="D31" s="270"/>
      <c r="E31" s="297"/>
      <c r="F31" s="297"/>
      <c r="G31" s="80" t="s">
        <v>32</v>
      </c>
      <c r="H31" s="297"/>
      <c r="I31" s="297"/>
      <c r="J31" s="269" t="s">
        <v>33</v>
      </c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W31" s="81"/>
      <c r="X31" s="82"/>
    </row>
    <row r="32" spans="1:24" ht="22.5" customHeight="1">
      <c r="A32" s="265" t="s">
        <v>43</v>
      </c>
      <c r="B32" s="83" t="s">
        <v>39</v>
      </c>
      <c r="C32" s="21"/>
      <c r="D32" s="84" t="s">
        <v>35</v>
      </c>
      <c r="E32" s="267" t="s">
        <v>36</v>
      </c>
      <c r="F32" s="268"/>
      <c r="G32" s="268"/>
      <c r="H32" s="21"/>
      <c r="I32" s="84" t="s">
        <v>35</v>
      </c>
      <c r="J32" s="267" t="s">
        <v>38</v>
      </c>
      <c r="K32" s="268"/>
      <c r="L32" s="268"/>
      <c r="M32" s="21"/>
      <c r="N32" s="84" t="s">
        <v>35</v>
      </c>
      <c r="O32" s="267" t="s">
        <v>37</v>
      </c>
      <c r="P32" s="268"/>
      <c r="Q32" s="268"/>
      <c r="R32" s="21"/>
      <c r="S32" s="85" t="s">
        <v>35</v>
      </c>
      <c r="U32" s="86"/>
    </row>
    <row r="33" spans="1:21" ht="22.5" customHeight="1">
      <c r="A33" s="266"/>
      <c r="B33" s="87" t="s">
        <v>40</v>
      </c>
      <c r="C33" s="277"/>
      <c r="D33" s="277"/>
      <c r="E33" s="277"/>
      <c r="F33" s="277"/>
      <c r="G33" s="87" t="s">
        <v>42</v>
      </c>
      <c r="H33" s="30"/>
      <c r="I33" s="88" t="s">
        <v>35</v>
      </c>
      <c r="J33" s="275" t="s">
        <v>44</v>
      </c>
      <c r="K33" s="276"/>
      <c r="L33" s="276"/>
      <c r="M33" s="276"/>
      <c r="N33" s="276"/>
      <c r="O33" s="277"/>
      <c r="P33" s="277"/>
      <c r="Q33" s="277"/>
      <c r="R33" s="277"/>
      <c r="S33" s="89" t="s">
        <v>41</v>
      </c>
      <c r="T33" s="90"/>
      <c r="U33" s="90"/>
    </row>
    <row r="34" spans="1:21" ht="6" customHeight="1">
      <c r="A34" s="29"/>
      <c r="B34" s="29"/>
      <c r="C34" s="91"/>
      <c r="D34" s="91"/>
      <c r="E34" s="91"/>
      <c r="F34" s="91"/>
      <c r="G34" s="91"/>
      <c r="H34" s="91"/>
      <c r="I34" s="91"/>
      <c r="J34" s="29"/>
      <c r="K34" s="29"/>
      <c r="L34" s="29"/>
      <c r="M34" s="91"/>
      <c r="N34" s="91"/>
      <c r="O34" s="91"/>
      <c r="P34" s="91"/>
      <c r="Q34" s="91"/>
      <c r="R34" s="91"/>
      <c r="S34" s="91"/>
      <c r="T34" s="91"/>
      <c r="U34" s="91"/>
    </row>
    <row r="35" spans="1:21" ht="18.75" customHeight="1">
      <c r="A35" s="296" t="s">
        <v>45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</row>
    <row r="36" spans="1:21" ht="15" customHeight="1">
      <c r="A36" s="290" t="s">
        <v>217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</row>
    <row r="37" spans="1:21" ht="15" customHeight="1">
      <c r="A37" s="289" t="s">
        <v>12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</row>
    <row r="38" spans="1:21" ht="18" customHeight="1">
      <c r="A38" s="288" t="s">
        <v>216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</row>
  </sheetData>
  <sheetProtection sheet="1" selectLockedCells="1"/>
  <mergeCells count="36"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  <mergeCell ref="A1:U1"/>
    <mergeCell ref="A2:U2"/>
    <mergeCell ref="A8:U8"/>
    <mergeCell ref="J33:N33"/>
    <mergeCell ref="O33:R33"/>
    <mergeCell ref="C28:U28"/>
    <mergeCell ref="C27:U27"/>
    <mergeCell ref="A28:B28"/>
    <mergeCell ref="A27:B27"/>
    <mergeCell ref="A30:B30"/>
    <mergeCell ref="A17:A18"/>
    <mergeCell ref="A23:B23"/>
    <mergeCell ref="N9:Q9"/>
    <mergeCell ref="C9:E9"/>
    <mergeCell ref="A9:A10"/>
    <mergeCell ref="A15:A16"/>
    <mergeCell ref="J9:M9"/>
    <mergeCell ref="R9:U9"/>
    <mergeCell ref="A13:A14"/>
    <mergeCell ref="F9:I9"/>
    <mergeCell ref="A32:A33"/>
    <mergeCell ref="E32:G32"/>
    <mergeCell ref="J31:U31"/>
    <mergeCell ref="A31:D31"/>
  </mergeCells>
  <phoneticPr fontId="1"/>
  <conditionalFormatting sqref="C9:U9">
    <cfRule type="cellIs" dxfId="1" priority="1" stopIfTrue="1" operator="equal">
      <formula>""</formula>
    </cfRule>
  </conditionalFormatting>
  <conditionalFormatting sqref="E31:F31 H31:I31">
    <cfRule type="cellIs" dxfId="0" priority="3" stopIfTrue="1" operator="notEqual">
      <formula>""</formula>
    </cfRule>
  </conditionalFormatting>
  <dataValidations count="3">
    <dataValidation imeMode="halfAlpha" allowBlank="1" showInputMessage="1" showErrorMessage="1" sqref="C11:U20 E31:F31 H31:I31 C32 H32 R32 M32 H33" xr:uid="{00000000-0002-0000-0100-000000000000}"/>
    <dataValidation imeMode="hiragana" allowBlank="1" showInputMessage="1" showErrorMessage="1" sqref="C30:U30 O33:R33 C33:F33" xr:uid="{00000000-0002-0000-0100-000001000000}"/>
    <dataValidation imeMode="halfAlpha" allowBlank="1" showInputMessage="1" showErrorMessage="1" prompt="○/○形式で入力" sqref="C9:U9" xr:uid="{00000000-0002-0000-0100-000002000000}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1"/>
  <sheetViews>
    <sheetView showGridLines="0" showZeros="0" workbookViewId="0">
      <selection activeCell="A13" sqref="A13"/>
    </sheetView>
  </sheetViews>
  <sheetFormatPr defaultRowHeight="13.5"/>
  <cols>
    <col min="1" max="1" width="20.125" style="22" bestFit="1" customWidth="1"/>
    <col min="2" max="2" width="8.75" style="22" customWidth="1"/>
    <col min="3" max="5" width="9" style="22"/>
    <col min="6" max="6" width="20.125" style="22" bestFit="1" customWidth="1"/>
    <col min="7" max="7" width="8.75" style="22" customWidth="1"/>
    <col min="8" max="10" width="9" style="22"/>
    <col min="11" max="11" width="26.75" style="22" bestFit="1" customWidth="1"/>
    <col min="12" max="12" width="15" style="22" customWidth="1"/>
    <col min="13" max="13" width="8.75" style="22" customWidth="1"/>
    <col min="14" max="16384" width="9" style="22"/>
  </cols>
  <sheetData>
    <row r="1" spans="1:15">
      <c r="A1" s="300" t="s">
        <v>223</v>
      </c>
      <c r="B1" s="300"/>
      <c r="C1" s="300"/>
      <c r="D1" s="300"/>
      <c r="E1" s="32"/>
      <c r="J1" s="32"/>
    </row>
    <row r="2" spans="1:15" ht="14.25" thickBot="1">
      <c r="A2" s="32"/>
      <c r="B2" s="32"/>
      <c r="C2" s="32"/>
      <c r="D2" s="122"/>
      <c r="E2" s="122"/>
      <c r="J2" s="122"/>
    </row>
    <row r="3" spans="1:15" ht="14.25" thickBot="1">
      <c r="A3" s="129" t="s">
        <v>60</v>
      </c>
      <c r="B3" s="141" t="s">
        <v>187</v>
      </c>
      <c r="C3" s="146" t="s">
        <v>189</v>
      </c>
      <c r="D3" s="127" t="s">
        <v>191</v>
      </c>
      <c r="E3" s="32"/>
      <c r="J3" s="32"/>
    </row>
    <row r="4" spans="1:15" ht="14.25" thickTop="1">
      <c r="A4" s="123" t="s">
        <v>114</v>
      </c>
      <c r="B4" s="143">
        <v>2000</v>
      </c>
      <c r="C4" s="148">
        <f>IF(競技申込書!$S$2=$A$1,COUNTIF(競技申込書!$AE$14:$AE$43,A4),"")</f>
        <v>0</v>
      </c>
      <c r="D4" s="132">
        <f t="shared" ref="D4:D10" si="0">IF(ISERROR(B4*C4)=TRUE,"",B4*C4)</f>
        <v>0</v>
      </c>
      <c r="E4" s="121"/>
      <c r="J4" s="121"/>
    </row>
    <row r="5" spans="1:15">
      <c r="A5" s="123" t="s">
        <v>115</v>
      </c>
      <c r="B5" s="143">
        <v>2000</v>
      </c>
      <c r="C5" s="148">
        <f>IF(競技申込書!$S$2=$A$1,COUNTIF(競技申込書!$AE$14:$AE$43,A5),"")</f>
        <v>0</v>
      </c>
      <c r="D5" s="132">
        <f>IF(ISERROR(B5*C5)=TRUE,"",B5*C5)</f>
        <v>0</v>
      </c>
      <c r="E5" s="121"/>
      <c r="J5" s="121"/>
    </row>
    <row r="6" spans="1:15" ht="14.25" thickBot="1">
      <c r="A6" s="125" t="s">
        <v>224</v>
      </c>
      <c r="B6" s="145">
        <v>2000</v>
      </c>
      <c r="C6" s="150">
        <f>IF(競技申込書!$S$2=$A$1,COUNTIF(競技申込書!$AE$14:$AE$43,A6),"")</f>
        <v>0</v>
      </c>
      <c r="D6" s="134">
        <f t="shared" si="0"/>
        <v>0</v>
      </c>
      <c r="E6" s="121"/>
      <c r="J6" s="121"/>
    </row>
    <row r="7" spans="1:15" ht="14.25" thickBot="1">
      <c r="A7" s="203" t="s">
        <v>226</v>
      </c>
      <c r="B7" s="200">
        <v>1000</v>
      </c>
      <c r="C7" s="201">
        <f>IF(競技申込書!$S$2=$A$1,COUNTIF(競技申込書!$AE$14:$AE$43,A7),"")</f>
        <v>0</v>
      </c>
      <c r="D7" s="202">
        <f>IF(ISERROR(B7*C7)=TRUE,"",B7*C7)</f>
        <v>0</v>
      </c>
      <c r="E7" s="121"/>
      <c r="J7" s="121"/>
    </row>
    <row r="8" spans="1:15">
      <c r="A8" s="126" t="s">
        <v>116</v>
      </c>
      <c r="B8" s="142">
        <v>2000</v>
      </c>
      <c r="C8" s="147">
        <f>IF(競技申込書!$S$2=$A$1,COUNTIF(競技申込書!$AE$14:$AE$43,A8),"")</f>
        <v>0</v>
      </c>
      <c r="D8" s="131">
        <f t="shared" si="0"/>
        <v>0</v>
      </c>
      <c r="E8" s="121"/>
      <c r="J8" s="121"/>
    </row>
    <row r="9" spans="1:15">
      <c r="A9" s="123" t="s">
        <v>117</v>
      </c>
      <c r="B9" s="143">
        <v>2000</v>
      </c>
      <c r="C9" s="148">
        <f>IF(競技申込書!$S$2=$A$1,COUNTIF(競技申込書!$AE$14:$AE$43,A9),"")</f>
        <v>0</v>
      </c>
      <c r="D9" s="132">
        <f t="shared" si="0"/>
        <v>0</v>
      </c>
      <c r="E9" s="121"/>
      <c r="J9" s="121"/>
    </row>
    <row r="10" spans="1:15" ht="14.25" thickBot="1">
      <c r="A10" s="125" t="s">
        <v>225</v>
      </c>
      <c r="B10" s="145">
        <v>2000</v>
      </c>
      <c r="C10" s="150">
        <f>IF(競技申込書!$S$2=$A$1,COUNTIF(競技申込書!$AE$14:$AE$43,A10),"")</f>
        <v>0</v>
      </c>
      <c r="D10" s="134">
        <f t="shared" si="0"/>
        <v>0</v>
      </c>
      <c r="E10" s="121"/>
      <c r="J10" s="121"/>
    </row>
    <row r="11" spans="1:15" ht="14.25" thickBot="1">
      <c r="A11" s="298" t="s">
        <v>193</v>
      </c>
      <c r="B11" s="299"/>
      <c r="C11" s="196">
        <f>SUM(C4:C10)</f>
        <v>0</v>
      </c>
      <c r="D11" s="135">
        <f>SUM(D4:D10)</f>
        <v>0</v>
      </c>
      <c r="J11" s="121"/>
    </row>
    <row r="12" spans="1:15">
      <c r="A12" s="32"/>
      <c r="B12" s="32"/>
      <c r="C12" s="32"/>
      <c r="D12" s="32"/>
      <c r="E12" s="32"/>
    </row>
    <row r="15" spans="1:15">
      <c r="A15" s="300" t="s">
        <v>202</v>
      </c>
      <c r="B15" s="300"/>
      <c r="C15" s="300"/>
      <c r="D15" s="300"/>
      <c r="F15" s="300" t="s">
        <v>188</v>
      </c>
      <c r="G15" s="300"/>
      <c r="H15" s="300"/>
      <c r="I15" s="300"/>
      <c r="K15" s="301" t="s">
        <v>215</v>
      </c>
      <c r="L15" s="301"/>
      <c r="M15" s="301"/>
      <c r="N15" s="301"/>
      <c r="O15" s="301"/>
    </row>
    <row r="16" spans="1:15" ht="14.25" thickBot="1">
      <c r="A16" s="32"/>
      <c r="B16" s="32"/>
      <c r="C16" s="32"/>
      <c r="D16" s="122"/>
      <c r="F16" s="32"/>
      <c r="G16" s="32"/>
      <c r="H16" s="32"/>
      <c r="I16" s="122"/>
      <c r="K16" s="32"/>
      <c r="L16" s="32"/>
      <c r="M16" s="32"/>
      <c r="N16" s="32"/>
      <c r="O16" s="32"/>
    </row>
    <row r="17" spans="1:15" ht="14.25" thickBot="1">
      <c r="A17" s="129" t="s">
        <v>60</v>
      </c>
      <c r="B17" s="141" t="s">
        <v>187</v>
      </c>
      <c r="C17" s="146" t="s">
        <v>189</v>
      </c>
      <c r="D17" s="127" t="s">
        <v>191</v>
      </c>
      <c r="F17" s="129" t="s">
        <v>60</v>
      </c>
      <c r="G17" s="141" t="s">
        <v>187</v>
      </c>
      <c r="H17" s="146" t="s">
        <v>189</v>
      </c>
      <c r="I17" s="127" t="s">
        <v>191</v>
      </c>
      <c r="K17" s="140" t="s">
        <v>190</v>
      </c>
      <c r="L17" s="129" t="s">
        <v>214</v>
      </c>
      <c r="M17" s="141" t="s">
        <v>192</v>
      </c>
      <c r="N17" s="146" t="s">
        <v>189</v>
      </c>
      <c r="O17" s="127" t="s">
        <v>191</v>
      </c>
    </row>
    <row r="18" spans="1:15" ht="14.25" thickTop="1">
      <c r="A18" s="126" t="s">
        <v>203</v>
      </c>
      <c r="B18" s="142">
        <v>1000</v>
      </c>
      <c r="C18" s="147" t="str">
        <f>IF(競技申込書!$S$2=$A$15,COUNTIF(競技申込書!$AE$14:$AE$43,A18),"")</f>
        <v/>
      </c>
      <c r="D18" s="131" t="str">
        <f t="shared" ref="D18:D27" si="1">IF(ISERROR(B18*C18)=TRUE,"",B18*C18)</f>
        <v/>
      </c>
      <c r="F18" s="126" t="s">
        <v>118</v>
      </c>
      <c r="G18" s="142">
        <v>1000</v>
      </c>
      <c r="H18" s="147" t="str">
        <f>IF(競技申込書!$S$2=$F$15,COUNTIF(競技申込書!$AE$14:$AE$43,F18),"")</f>
        <v/>
      </c>
      <c r="I18" s="131" t="str">
        <f t="shared" ref="I18:I29" si="2">IF(ISERROR(G18*H18)=TRUE,"",G18*H18)</f>
        <v/>
      </c>
      <c r="K18" s="22" t="s">
        <v>126</v>
      </c>
      <c r="L18" s="126" t="s">
        <v>176</v>
      </c>
      <c r="M18" s="151">
        <v>4000</v>
      </c>
      <c r="N18" s="147" t="str">
        <f>IF(競技申込書!$S$2=$K$15,COUNTIF(競技申込書!$AE$14:$AE$43,"成年男子*"),"")</f>
        <v/>
      </c>
      <c r="O18" s="136" t="str">
        <f t="shared" ref="O18:O27" si="3">IF(ISERROR(M18*N18)=TRUE,"",M18*N18)</f>
        <v/>
      </c>
    </row>
    <row r="19" spans="1:15">
      <c r="A19" s="123" t="s">
        <v>204</v>
      </c>
      <c r="B19" s="143">
        <v>1000</v>
      </c>
      <c r="C19" s="148" t="str">
        <f>IF(競技申込書!$S$2=$A$15,COUNTIF(競技申込書!$AE$14:$AE$43,A19),"")</f>
        <v/>
      </c>
      <c r="D19" s="132" t="str">
        <f t="shared" si="1"/>
        <v/>
      </c>
      <c r="F19" s="123" t="s">
        <v>114</v>
      </c>
      <c r="G19" s="143">
        <v>1000</v>
      </c>
      <c r="H19" s="148" t="str">
        <f>IF(競技申込書!$S$2=$F$15,COUNTIF(競技申込書!$AE$14:$AE$43,F19),"")</f>
        <v/>
      </c>
      <c r="I19" s="132" t="str">
        <f t="shared" si="2"/>
        <v/>
      </c>
      <c r="K19" s="22" t="s">
        <v>127</v>
      </c>
      <c r="L19" s="123" t="s">
        <v>181</v>
      </c>
      <c r="M19" s="152">
        <v>4000</v>
      </c>
      <c r="N19" s="148" t="str">
        <f>IF(競技申込書!$S$2=$K$15,COUNTIF(競技申込書!$AE$14:$AE$43,"壮年男子*"),"")</f>
        <v/>
      </c>
      <c r="O19" s="137" t="str">
        <f t="shared" si="3"/>
        <v/>
      </c>
    </row>
    <row r="20" spans="1:15">
      <c r="A20" s="123" t="s">
        <v>205</v>
      </c>
      <c r="B20" s="143">
        <v>1000</v>
      </c>
      <c r="C20" s="148" t="str">
        <f>IF(競技申込書!$S$2=$A$15,COUNTIF(競技申込書!$AE$14:$AE$43,A20),"")</f>
        <v/>
      </c>
      <c r="D20" s="132" t="str">
        <f t="shared" si="1"/>
        <v/>
      </c>
      <c r="F20" s="123" t="s">
        <v>115</v>
      </c>
      <c r="G20" s="143">
        <v>1000</v>
      </c>
      <c r="H20" s="148" t="str">
        <f>IF(競技申込書!$S$2=$F$15,COUNTIF(競技申込書!$AE$14:$AE$43,F20),"")</f>
        <v/>
      </c>
      <c r="I20" s="132" t="str">
        <f t="shared" si="2"/>
        <v/>
      </c>
      <c r="K20" s="22" t="s">
        <v>128</v>
      </c>
      <c r="L20" s="123" t="s">
        <v>177</v>
      </c>
      <c r="M20" s="152">
        <v>3000</v>
      </c>
      <c r="N20" s="148" t="str">
        <f>IF(競技申込書!$S$2=$K$15,COUNTIF(競技申込書!$AE$14:$AE$43,"高校男子*"),"")</f>
        <v/>
      </c>
      <c r="O20" s="137" t="str">
        <f t="shared" si="3"/>
        <v/>
      </c>
    </row>
    <row r="21" spans="1:15">
      <c r="A21" s="123" t="s">
        <v>212</v>
      </c>
      <c r="B21" s="143">
        <v>1000</v>
      </c>
      <c r="C21" s="148" t="str">
        <f>IF(競技申込書!$S$2=$A$15,COUNTIF(競技申込書!$AE$14:$AE$43,A21),"")</f>
        <v/>
      </c>
      <c r="D21" s="132" t="str">
        <f t="shared" si="1"/>
        <v/>
      </c>
      <c r="F21" s="123" t="s">
        <v>120</v>
      </c>
      <c r="G21" s="143">
        <v>1000</v>
      </c>
      <c r="H21" s="148" t="str">
        <f>IF(競技申込書!$S$2=$F$15,COUNTIF(競技申込書!$AE$14:$AE$43,F21),"")</f>
        <v/>
      </c>
      <c r="I21" s="132" t="str">
        <f t="shared" si="2"/>
        <v/>
      </c>
      <c r="K21" s="22" t="s">
        <v>129</v>
      </c>
      <c r="L21" s="123" t="s">
        <v>183</v>
      </c>
      <c r="M21" s="152">
        <v>2000</v>
      </c>
      <c r="N21" s="148" t="str">
        <f>IF(競技申込書!$S$2=$K$15,COUNTIF(競技申込書!$AE$14:$AE$43,"中学*男子*"),"")</f>
        <v/>
      </c>
      <c r="O21" s="137" t="str">
        <f t="shared" si="3"/>
        <v/>
      </c>
    </row>
    <row r="22" spans="1:15" ht="14.25" thickBot="1">
      <c r="A22" s="124" t="s">
        <v>206</v>
      </c>
      <c r="B22" s="144">
        <v>1000</v>
      </c>
      <c r="C22" s="149" t="str">
        <f>IF(競技申込書!$S$2=$A$15,COUNTIF(競技申込書!$AE$14:$AE$43,A22),"")</f>
        <v/>
      </c>
      <c r="D22" s="133" t="str">
        <f t="shared" si="1"/>
        <v/>
      </c>
      <c r="F22" s="123" t="s">
        <v>121</v>
      </c>
      <c r="G22" s="143">
        <v>1000</v>
      </c>
      <c r="H22" s="148" t="str">
        <f>IF(競技申込書!$S$2=$F$15,COUNTIF(競技申込書!$AE$14:$AE$43,F22),"")</f>
        <v/>
      </c>
      <c r="I22" s="132" t="str">
        <f t="shared" si="2"/>
        <v/>
      </c>
      <c r="K22" s="22" t="s">
        <v>130</v>
      </c>
      <c r="L22" s="124" t="s">
        <v>184</v>
      </c>
      <c r="M22" s="153">
        <v>2000</v>
      </c>
      <c r="N22" s="149" t="str">
        <f>IF(競技申込書!$S$2=$K$15,COUNTIF(競技申込書!$AE$14:$AE$43,"小学*男子*"),"")</f>
        <v/>
      </c>
      <c r="O22" s="138" t="str">
        <f t="shared" si="3"/>
        <v/>
      </c>
    </row>
    <row r="23" spans="1:15" ht="14.25" thickBot="1">
      <c r="A23" s="126" t="s">
        <v>208</v>
      </c>
      <c r="B23" s="142">
        <v>1000</v>
      </c>
      <c r="C23" s="147" t="str">
        <f>IF(競技申込書!$S$2=$A$15,COUNTIF(競技申込書!$AE$14:$AE$43,A23),"")</f>
        <v/>
      </c>
      <c r="D23" s="131" t="str">
        <f t="shared" si="1"/>
        <v/>
      </c>
      <c r="F23" s="124" t="s">
        <v>124</v>
      </c>
      <c r="G23" s="144">
        <v>1000</v>
      </c>
      <c r="H23" s="149" t="str">
        <f>IF(競技申込書!$S$2=$F$15,COUNTIF(競技申込書!$AE$14:$AE$43,F23),"")</f>
        <v/>
      </c>
      <c r="I23" s="133" t="str">
        <f t="shared" si="2"/>
        <v/>
      </c>
      <c r="K23" s="22" t="s">
        <v>131</v>
      </c>
      <c r="L23" s="126" t="s">
        <v>178</v>
      </c>
      <c r="M23" s="151">
        <v>4000</v>
      </c>
      <c r="N23" s="147" t="str">
        <f>IF(競技申込書!$S$2=$K$15,COUNTIF(競技申込書!$AE$14:$AE$43,"成年女子*"),"")</f>
        <v/>
      </c>
      <c r="O23" s="136" t="str">
        <f t="shared" si="3"/>
        <v/>
      </c>
    </row>
    <row r="24" spans="1:15">
      <c r="A24" s="123" t="s">
        <v>209</v>
      </c>
      <c r="B24" s="143">
        <v>1000</v>
      </c>
      <c r="C24" s="148" t="str">
        <f>IF(競技申込書!$S$2=$A$15,COUNTIF(競技申込書!$AE$14:$AE$43,A24),"")</f>
        <v/>
      </c>
      <c r="D24" s="132" t="str">
        <f t="shared" si="1"/>
        <v/>
      </c>
      <c r="F24" s="126" t="s">
        <v>119</v>
      </c>
      <c r="G24" s="142">
        <v>1000</v>
      </c>
      <c r="H24" s="147" t="str">
        <f>IF(競技申込書!$S$2=$F$15,COUNTIF(競技申込書!$AE$14:$AE$43,F24),"")</f>
        <v/>
      </c>
      <c r="I24" s="131" t="str">
        <f t="shared" si="2"/>
        <v/>
      </c>
      <c r="K24" s="22" t="s">
        <v>132</v>
      </c>
      <c r="L24" s="123" t="s">
        <v>182</v>
      </c>
      <c r="M24" s="152">
        <v>4000</v>
      </c>
      <c r="N24" s="148" t="str">
        <f>IF(競技申込書!$S$2=$K$15,COUNTIF(競技申込書!$AE$14:$AE$43,"壮年女子*"),"")</f>
        <v/>
      </c>
      <c r="O24" s="137" t="str">
        <f t="shared" si="3"/>
        <v/>
      </c>
    </row>
    <row r="25" spans="1:15">
      <c r="A25" s="123" t="s">
        <v>210</v>
      </c>
      <c r="B25" s="143">
        <v>1000</v>
      </c>
      <c r="C25" s="148" t="str">
        <f>IF(競技申込書!$S$2=$A$15,COUNTIF(競技申込書!$AE$14:$AE$43,A25),"")</f>
        <v/>
      </c>
      <c r="D25" s="132" t="str">
        <f t="shared" si="1"/>
        <v/>
      </c>
      <c r="F25" s="123" t="s">
        <v>116</v>
      </c>
      <c r="G25" s="143">
        <v>1000</v>
      </c>
      <c r="H25" s="148" t="str">
        <f>IF(競技申込書!$S$2=$F$15,COUNTIF(競技申込書!$AE$14:$AE$43,F25),"")</f>
        <v/>
      </c>
      <c r="I25" s="132" t="str">
        <f t="shared" si="2"/>
        <v/>
      </c>
      <c r="K25" s="22" t="s">
        <v>133</v>
      </c>
      <c r="L25" s="123" t="s">
        <v>179</v>
      </c>
      <c r="M25" s="152">
        <v>3000</v>
      </c>
      <c r="N25" s="148" t="str">
        <f>IF(競技申込書!$S$2=$K$15,COUNTIF(競技申込書!$AE$14:$AE$43,"高校女子*"),"")</f>
        <v/>
      </c>
      <c r="O25" s="137" t="str">
        <f t="shared" si="3"/>
        <v/>
      </c>
    </row>
    <row r="26" spans="1:15">
      <c r="A26" s="123" t="s">
        <v>211</v>
      </c>
      <c r="B26" s="143">
        <v>1000</v>
      </c>
      <c r="C26" s="148" t="str">
        <f>IF(競技申込書!$S$2=$A$15,COUNTIF(競技申込書!$AE$14:$AE$43,A26),"")</f>
        <v/>
      </c>
      <c r="D26" s="132" t="str">
        <f t="shared" si="1"/>
        <v/>
      </c>
      <c r="E26" s="130"/>
      <c r="F26" s="123" t="s">
        <v>117</v>
      </c>
      <c r="G26" s="143">
        <v>1000</v>
      </c>
      <c r="H26" s="148" t="str">
        <f>IF(競技申込書!$S$2=$F$15,COUNTIF(競技申込書!$AE$14:$AE$43,F26),"")</f>
        <v/>
      </c>
      <c r="I26" s="132" t="str">
        <f t="shared" si="2"/>
        <v/>
      </c>
      <c r="K26" s="22" t="s">
        <v>134</v>
      </c>
      <c r="L26" s="123" t="s">
        <v>185</v>
      </c>
      <c r="M26" s="152">
        <v>2000</v>
      </c>
      <c r="N26" s="148" t="str">
        <f>IF(競技申込書!$S$2=$K$15,COUNTIF(競技申込書!$AE$14:$AE$43,"中学*女子*"),"")</f>
        <v/>
      </c>
      <c r="O26" s="137" t="str">
        <f t="shared" si="3"/>
        <v/>
      </c>
    </row>
    <row r="27" spans="1:15" ht="14.25" thickBot="1">
      <c r="A27" s="123" t="s">
        <v>207</v>
      </c>
      <c r="B27" s="143">
        <v>1000</v>
      </c>
      <c r="C27" s="148" t="str">
        <f>IF(競技申込書!$S$2=$A$15,COUNTIF(競技申込書!$AE$14:$AE$43,A27),"")</f>
        <v/>
      </c>
      <c r="D27" s="132" t="str">
        <f t="shared" si="1"/>
        <v/>
      </c>
      <c r="E27" s="130"/>
      <c r="F27" s="123" t="s">
        <v>122</v>
      </c>
      <c r="G27" s="143">
        <v>1000</v>
      </c>
      <c r="H27" s="148" t="str">
        <f>IF(競技申込書!$S$2=$F$15,COUNTIF(競技申込書!$AE$14:$AE$43,F27),"")</f>
        <v/>
      </c>
      <c r="I27" s="132" t="str">
        <f t="shared" si="2"/>
        <v/>
      </c>
      <c r="K27" s="22" t="s">
        <v>135</v>
      </c>
      <c r="L27" s="125" t="s">
        <v>186</v>
      </c>
      <c r="M27" s="154">
        <v>2000</v>
      </c>
      <c r="N27" s="150" t="str">
        <f>IF(競技申込書!$S$2=$K$15,COUNTIF(競技申込書!$AE$14:$AE$43,"小学*女子*"),"")</f>
        <v/>
      </c>
      <c r="O27" s="139" t="str">
        <f t="shared" si="3"/>
        <v/>
      </c>
    </row>
    <row r="28" spans="1:15" ht="14.25" thickBot="1">
      <c r="A28" s="298" t="s">
        <v>193</v>
      </c>
      <c r="B28" s="299"/>
      <c r="C28" s="196">
        <f>SUM(C18:C27)</f>
        <v>0</v>
      </c>
      <c r="D28" s="135">
        <f>SUM(D18:D27)</f>
        <v>0</v>
      </c>
      <c r="E28" s="130"/>
      <c r="F28" s="123" t="s">
        <v>123</v>
      </c>
      <c r="G28" s="143">
        <v>1000</v>
      </c>
      <c r="H28" s="148" t="str">
        <f>IF(競技申込書!$S$2=$F$15,COUNTIF(競技申込書!$AE$14:$AE$43,F28),"")</f>
        <v/>
      </c>
      <c r="I28" s="132" t="str">
        <f t="shared" si="2"/>
        <v/>
      </c>
      <c r="K28" s="22" t="s">
        <v>136</v>
      </c>
      <c r="L28" s="298" t="s">
        <v>193</v>
      </c>
      <c r="M28" s="299"/>
      <c r="N28" s="196">
        <f>SUM(N18:N27)</f>
        <v>0</v>
      </c>
      <c r="O28" s="128">
        <f>SUM(O18:O27)</f>
        <v>0</v>
      </c>
    </row>
    <row r="29" spans="1:15" ht="14.25" thickBot="1">
      <c r="C29" s="130"/>
      <c r="D29" s="130"/>
      <c r="E29" s="130"/>
      <c r="F29" s="123" t="s">
        <v>125</v>
      </c>
      <c r="G29" s="143">
        <v>1000</v>
      </c>
      <c r="H29" s="148" t="str">
        <f>IF(競技申込書!$S$2=$F$15,COUNTIF(競技申込書!$AE$14:$AE$43,F29),"")</f>
        <v/>
      </c>
      <c r="I29" s="132" t="str">
        <f t="shared" si="2"/>
        <v/>
      </c>
      <c r="K29" s="22" t="s">
        <v>137</v>
      </c>
    </row>
    <row r="30" spans="1:15" ht="14.25" thickBot="1">
      <c r="C30" s="130"/>
      <c r="D30" s="130"/>
      <c r="E30" s="130"/>
      <c r="F30" s="298" t="s">
        <v>193</v>
      </c>
      <c r="G30" s="299"/>
      <c r="H30" s="196">
        <f>SUM(H18:H29)</f>
        <v>0</v>
      </c>
      <c r="I30" s="135">
        <f>SUM(I18:I29)</f>
        <v>0</v>
      </c>
      <c r="K30" s="22" t="s">
        <v>180</v>
      </c>
    </row>
    <row r="31" spans="1:15">
      <c r="C31" s="130"/>
      <c r="D31" s="130"/>
      <c r="E31" s="130"/>
      <c r="K31" s="22" t="s">
        <v>138</v>
      </c>
    </row>
    <row r="32" spans="1:15">
      <c r="C32" s="130"/>
      <c r="D32" s="130"/>
      <c r="E32" s="130"/>
      <c r="K32" s="22" t="s">
        <v>139</v>
      </c>
    </row>
    <row r="33" spans="3:11">
      <c r="C33" s="130"/>
      <c r="D33" s="130"/>
      <c r="E33" s="130"/>
      <c r="K33" s="22" t="s">
        <v>140</v>
      </c>
    </row>
    <row r="34" spans="3:11">
      <c r="C34" s="130"/>
      <c r="D34" s="130"/>
      <c r="E34" s="130"/>
      <c r="K34" s="22" t="s">
        <v>141</v>
      </c>
    </row>
    <row r="35" spans="3:11">
      <c r="C35" s="130"/>
      <c r="D35" s="130"/>
      <c r="E35" s="130"/>
      <c r="K35" s="22" t="s">
        <v>142</v>
      </c>
    </row>
    <row r="36" spans="3:11">
      <c r="C36" s="130"/>
      <c r="D36" s="130"/>
      <c r="E36" s="130"/>
      <c r="K36" s="22" t="s">
        <v>143</v>
      </c>
    </row>
    <row r="37" spans="3:11">
      <c r="C37" s="130"/>
      <c r="D37" s="130"/>
      <c r="E37" s="130"/>
      <c r="K37" s="22" t="s">
        <v>144</v>
      </c>
    </row>
    <row r="38" spans="3:11">
      <c r="C38" s="130"/>
      <c r="D38" s="130"/>
      <c r="E38" s="130"/>
      <c r="K38" s="22" t="s">
        <v>145</v>
      </c>
    </row>
    <row r="39" spans="3:11">
      <c r="C39" s="130"/>
      <c r="D39" s="130"/>
      <c r="E39" s="130"/>
      <c r="K39" s="22" t="s">
        <v>146</v>
      </c>
    </row>
    <row r="40" spans="3:11">
      <c r="C40" s="130"/>
      <c r="D40" s="130"/>
      <c r="E40" s="130"/>
      <c r="K40" s="22" t="s">
        <v>147</v>
      </c>
    </row>
    <row r="41" spans="3:11">
      <c r="C41" s="130"/>
      <c r="D41" s="130"/>
      <c r="E41" s="130"/>
      <c r="K41" s="22" t="s">
        <v>148</v>
      </c>
    </row>
    <row r="42" spans="3:11">
      <c r="C42" s="130"/>
      <c r="D42" s="130"/>
      <c r="E42" s="130"/>
      <c r="K42" s="22" t="s">
        <v>219</v>
      </c>
    </row>
    <row r="43" spans="3:11">
      <c r="C43" s="130"/>
      <c r="D43" s="130"/>
      <c r="E43" s="130"/>
      <c r="K43" s="22" t="s">
        <v>149</v>
      </c>
    </row>
    <row r="44" spans="3:11">
      <c r="C44" s="130"/>
      <c r="D44" s="130"/>
      <c r="E44" s="130"/>
      <c r="K44" s="22" t="s">
        <v>150</v>
      </c>
    </row>
    <row r="45" spans="3:11">
      <c r="C45" s="130"/>
      <c r="D45" s="130"/>
      <c r="E45" s="130"/>
      <c r="K45" s="22" t="s">
        <v>218</v>
      </c>
    </row>
    <row r="46" spans="3:11">
      <c r="C46" s="130"/>
      <c r="D46" s="130"/>
      <c r="E46" s="130"/>
      <c r="K46" s="22" t="s">
        <v>151</v>
      </c>
    </row>
    <row r="47" spans="3:11">
      <c r="C47" s="130"/>
      <c r="D47" s="130"/>
      <c r="E47" s="130"/>
      <c r="K47" s="22" t="s">
        <v>152</v>
      </c>
    </row>
    <row r="48" spans="3:11">
      <c r="C48" s="130"/>
      <c r="D48" s="130"/>
      <c r="E48" s="130"/>
      <c r="K48" s="22" t="s">
        <v>220</v>
      </c>
    </row>
    <row r="49" spans="3:11">
      <c r="C49" s="130"/>
      <c r="D49" s="130"/>
      <c r="E49" s="130"/>
      <c r="K49" s="22" t="s">
        <v>153</v>
      </c>
    </row>
    <row r="50" spans="3:11">
      <c r="C50" s="130"/>
      <c r="D50" s="130"/>
      <c r="E50" s="130"/>
      <c r="K50" s="22" t="s">
        <v>154</v>
      </c>
    </row>
    <row r="51" spans="3:11">
      <c r="K51" s="22" t="s">
        <v>155</v>
      </c>
    </row>
    <row r="52" spans="3:11">
      <c r="K52" s="22" t="s">
        <v>156</v>
      </c>
    </row>
    <row r="53" spans="3:11">
      <c r="K53" s="22" t="s">
        <v>157</v>
      </c>
    </row>
    <row r="54" spans="3:11">
      <c r="K54" s="22" t="s">
        <v>158</v>
      </c>
    </row>
    <row r="55" spans="3:11">
      <c r="K55" s="22" t="s">
        <v>159</v>
      </c>
    </row>
    <row r="56" spans="3:11">
      <c r="K56" s="22" t="s">
        <v>160</v>
      </c>
    </row>
    <row r="57" spans="3:11">
      <c r="K57" s="22" t="s">
        <v>161</v>
      </c>
    </row>
    <row r="58" spans="3:11">
      <c r="K58" s="22" t="s">
        <v>162</v>
      </c>
    </row>
    <row r="59" spans="3:11">
      <c r="K59" s="22" t="s">
        <v>163</v>
      </c>
    </row>
    <row r="60" spans="3:11">
      <c r="K60" s="22" t="s">
        <v>164</v>
      </c>
    </row>
    <row r="61" spans="3:11">
      <c r="K61" s="22" t="s">
        <v>165</v>
      </c>
    </row>
    <row r="62" spans="3:11">
      <c r="K62" s="22" t="s">
        <v>166</v>
      </c>
    </row>
    <row r="63" spans="3:11">
      <c r="K63" s="22" t="s">
        <v>167</v>
      </c>
    </row>
    <row r="64" spans="3:11">
      <c r="K64" s="22" t="s">
        <v>168</v>
      </c>
    </row>
    <row r="65" spans="11:11">
      <c r="K65" s="22" t="s">
        <v>169</v>
      </c>
    </row>
    <row r="66" spans="11:11">
      <c r="K66" s="22" t="s">
        <v>170</v>
      </c>
    </row>
    <row r="67" spans="11:11">
      <c r="K67" s="22" t="s">
        <v>171</v>
      </c>
    </row>
    <row r="68" spans="11:11">
      <c r="K68" s="22" t="s">
        <v>172</v>
      </c>
    </row>
    <row r="69" spans="11:11">
      <c r="K69" s="22" t="s">
        <v>173</v>
      </c>
    </row>
    <row r="70" spans="11:11">
      <c r="K70" s="22" t="s">
        <v>174</v>
      </c>
    </row>
    <row r="71" spans="11:11">
      <c r="K71" s="22" t="s">
        <v>175</v>
      </c>
    </row>
  </sheetData>
  <mergeCells count="8">
    <mergeCell ref="F30:G30"/>
    <mergeCell ref="L28:M28"/>
    <mergeCell ref="A15:D15"/>
    <mergeCell ref="A28:B28"/>
    <mergeCell ref="A1:D1"/>
    <mergeCell ref="F15:I15"/>
    <mergeCell ref="K15:O15"/>
    <mergeCell ref="A11:B11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市民スキー選手権大会</vt:lpstr>
      <vt:lpstr>十日町カップクロスカントリースキー大会</vt:lpstr>
      <vt:lpstr>十日町カップローラースキー大会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Tsuyoshi Maruyama</cp:lastModifiedBy>
  <cp:lastPrinted>2021-12-05T07:28:44Z</cp:lastPrinted>
  <dcterms:created xsi:type="dcterms:W3CDTF">1997-01-08T22:48:59Z</dcterms:created>
  <dcterms:modified xsi:type="dcterms:W3CDTF">2024-11-25T12:04:13Z</dcterms:modified>
</cp:coreProperties>
</file>